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<sst xmlns="http://schemas.openxmlformats.org/spreadsheetml/2006/main" count="4933" uniqueCount="2991">
  <si>
    <t xml:space="preserve"> </t>
  </si>
  <si>
    <t>!</t>
  </si>
  <si>
    <t>"</t>
  </si>
  <si>
    <t>#</t>
  </si>
  <si>
    <t>$</t>
  </si>
  <si>
    <t>%</t>
  </si>
  <si>
    <t>&amp;</t>
  </si>
  <si>
    <t>(</t>
  </si>
  <si>
    <t>)</t>
  </si>
  <si>
    <t>,</t>
  </si>
  <si>
    <t>.</t>
  </si>
  <si>
    <t>/</t>
  </si>
  <si>
    <t>0</t>
  </si>
  <si>
    <t>:</t>
  </si>
  <si>
    <t>;</t>
  </si>
  <si>
    <t>=</t>
  </si>
  <si>
    <t>?</t>
  </si>
  <si>
    <t>@</t>
  </si>
  <si>
    <t>Ć</t>
  </si>
  <si>
    <t>Č</t>
  </si>
  <si>
    <t>Đ</t>
  </si>
  <si>
    <t>Š</t>
  </si>
  <si>
    <t>Ž</t>
  </si>
  <si>
    <t>1.</t>
  </si>
  <si>
    <t>2.</t>
  </si>
  <si>
    <t>3.</t>
  </si>
  <si>
    <t>4.</t>
  </si>
  <si>
    <t>5.</t>
  </si>
  <si>
    <t>6.</t>
  </si>
  <si>
    <t>7.</t>
  </si>
  <si>
    <t>8.</t>
  </si>
  <si>
    <t>9.</t>
  </si>
  <si>
    <t>DA</t>
  </si>
  <si>
    <t>MB</t>
  </si>
  <si>
    <t>NE</t>
  </si>
  <si>
    <t>PK</t>
  </si>
  <si>
    <t>VP</t>
  </si>
  <si>
    <t>do</t>
  </si>
  <si>
    <t>za</t>
  </si>
  <si>
    <t xml:space="preserve">1. </t>
  </si>
  <si>
    <t>10.</t>
  </si>
  <si>
    <t>100</t>
  </si>
  <si>
    <t>11.</t>
  </si>
  <si>
    <t>12.</t>
  </si>
  <si>
    <t>13.</t>
  </si>
  <si>
    <t>14.</t>
  </si>
  <si>
    <t>15.</t>
  </si>
  <si>
    <t>16.</t>
  </si>
  <si>
    <t>17.</t>
  </si>
  <si>
    <t>18.</t>
  </si>
  <si>
    <t>19.</t>
  </si>
  <si>
    <t xml:space="preserve">2. </t>
  </si>
  <si>
    <t>20.</t>
  </si>
  <si>
    <t>21.</t>
  </si>
  <si>
    <t>22.</t>
  </si>
  <si>
    <t>23.</t>
  </si>
  <si>
    <t>24.</t>
  </si>
  <si>
    <t>25.</t>
  </si>
  <si>
    <t>26.</t>
  </si>
  <si>
    <t>27.</t>
  </si>
  <si>
    <t>28.</t>
  </si>
  <si>
    <t>29.</t>
  </si>
  <si>
    <t xml:space="preserve">3. </t>
  </si>
  <si>
    <t>30.</t>
  </si>
  <si>
    <t>31.</t>
  </si>
  <si>
    <t>32.</t>
  </si>
  <si>
    <t>33.</t>
  </si>
  <si>
    <t>34.</t>
  </si>
  <si>
    <t>35.</t>
  </si>
  <si>
    <t>36.</t>
  </si>
  <si>
    <t>37.</t>
  </si>
  <si>
    <t>38.</t>
  </si>
  <si>
    <t>39.</t>
  </si>
  <si>
    <t xml:space="preserve">4. </t>
  </si>
  <si>
    <t>40.</t>
  </si>
  <si>
    <t>41.</t>
  </si>
  <si>
    <t>42.</t>
  </si>
  <si>
    <t>43.</t>
  </si>
  <si>
    <t>44.</t>
  </si>
  <si>
    <t>45.</t>
  </si>
  <si>
    <t>46.</t>
  </si>
  <si>
    <t>47.</t>
  </si>
  <si>
    <t>48.</t>
  </si>
  <si>
    <t>49.</t>
  </si>
  <si>
    <t xml:space="preserve">5. </t>
  </si>
  <si>
    <t>50.</t>
  </si>
  <si>
    <t>51.</t>
  </si>
  <si>
    <t>52.</t>
  </si>
  <si>
    <t>53.</t>
  </si>
  <si>
    <t>54.</t>
  </si>
  <si>
    <t>55.</t>
  </si>
  <si>
    <t>56.</t>
  </si>
  <si>
    <t>57.</t>
  </si>
  <si>
    <t>58.</t>
  </si>
  <si>
    <t>59.</t>
  </si>
  <si>
    <t xml:space="preserve">6. </t>
  </si>
  <si>
    <t>60.</t>
  </si>
  <si>
    <t>61.</t>
  </si>
  <si>
    <t>62.</t>
  </si>
  <si>
    <t>63.</t>
  </si>
  <si>
    <t>64.</t>
  </si>
  <si>
    <t>65.</t>
  </si>
  <si>
    <t>66.</t>
  </si>
  <si>
    <t>67.</t>
  </si>
  <si>
    <t>68.</t>
  </si>
  <si>
    <t>69.</t>
  </si>
  <si>
    <t xml:space="preserve">7. </t>
  </si>
  <si>
    <t>70.</t>
  </si>
  <si>
    <t>71.</t>
  </si>
  <si>
    <t>72.</t>
  </si>
  <si>
    <t>73.</t>
  </si>
  <si>
    <t>74.</t>
  </si>
  <si>
    <t>75.</t>
  </si>
  <si>
    <t>76.</t>
  </si>
  <si>
    <t>77.</t>
  </si>
  <si>
    <t>777</t>
  </si>
  <si>
    <t>78.</t>
  </si>
  <si>
    <t>79.</t>
  </si>
  <si>
    <t xml:space="preserve">8. </t>
  </si>
  <si>
    <t>80.</t>
  </si>
  <si>
    <t>81.</t>
  </si>
  <si>
    <t>82.</t>
  </si>
  <si>
    <t>83.</t>
  </si>
  <si>
    <t>84.</t>
  </si>
  <si>
    <t>85.</t>
  </si>
  <si>
    <t>86.</t>
  </si>
  <si>
    <t>87.</t>
  </si>
  <si>
    <t>88.</t>
  </si>
  <si>
    <t>89.</t>
  </si>
  <si>
    <t xml:space="preserve">9. </t>
  </si>
  <si>
    <t>90.</t>
  </si>
  <si>
    <t>91.</t>
  </si>
  <si>
    <t>92.</t>
  </si>
  <si>
    <t>93.</t>
  </si>
  <si>
    <t>94.</t>
  </si>
  <si>
    <t>95.</t>
  </si>
  <si>
    <t>96.</t>
  </si>
  <si>
    <t>97.</t>
  </si>
  <si>
    <t>98.</t>
  </si>
  <si>
    <t>99.</t>
  </si>
  <si>
    <t>AOP</t>
  </si>
  <si>
    <t>BIL</t>
  </si>
  <si>
    <t>Bol</t>
  </si>
  <si>
    <t>DOD</t>
  </si>
  <si>
    <t>FAX</t>
  </si>
  <si>
    <t>Krk</t>
  </si>
  <si>
    <t>MBS</t>
  </si>
  <si>
    <t>NKD</t>
  </si>
  <si>
    <t>NTD</t>
  </si>
  <si>
    <t>NTI</t>
  </si>
  <si>
    <t>Nin</t>
  </si>
  <si>
    <t>OIB</t>
  </si>
  <si>
    <t>OPC</t>
  </si>
  <si>
    <t>Pag</t>
  </si>
  <si>
    <t>RDG</t>
  </si>
  <si>
    <t>Rab</t>
  </si>
  <si>
    <t>TEL</t>
  </si>
  <si>
    <t>VEL</t>
  </si>
  <si>
    <t>VER</t>
  </si>
  <si>
    <t>Vir</t>
  </si>
  <si>
    <t>Vis</t>
  </si>
  <si>
    <t>WEB</t>
  </si>
  <si>
    <t>ZUP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</si>
  <si>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</si>
  <si>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</si>
  <si>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</si>
  <si>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</si>
  <si>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</si>
  <si>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</si>
  <si>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</si>
  <si>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</si>
  <si>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</si>
  <si>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</si>
  <si>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</si>
  <si>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</si>
  <si>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</si>
  <si>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</si>
  <si>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</si>
  <si>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</si>
  <si>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</si>
  <si>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</si>
  <si>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</si>
  <si>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</si>
  <si>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</si>
  <si>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</si>
  <si>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</si>
  <si>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</si>
  <si>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</si>
  <si>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</si>
  <si>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</si>
  <si>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</si>
  <si>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</si>
  <si>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</si>
  <si>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</si>
  <si>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</si>
  <si>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</si>
  <si>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</si>
  <si>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</si>
  <si>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</si>
  <si>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</si>
  <si>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</si>
  <si>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</si>
  <si>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</si>
  <si>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</si>
  <si>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</si>
  <si>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</si>
  <si>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</si>
  <si>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</si>
  <si>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</si>
  <si>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</si>
  <si>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</si>
  <si>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</si>
  <si>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</si>
  <si>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</si>
  <si>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</si>
  <si>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</si>
  <si>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</si>
  <si>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</si>
  <si>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 xml:space="preserve">10. </t>
  </si>
  <si>
    <t>100.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</si>
  <si>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</si>
  <si>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</si>
  <si>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</si>
  <si>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</si>
  <si>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</si>
  <si>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</si>
  <si>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</si>
  <si>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</si>
  <si>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</si>
  <si>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</si>
  <si>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</si>
  <si>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</si>
  <si>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</si>
  <si>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</si>
  <si>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</si>
  <si>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</si>
  <si>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</si>
  <si>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</si>
  <si>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</si>
  <si>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</si>
  <si>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</si>
  <si>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</si>
  <si>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</si>
  <si>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</si>
  <si>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</si>
  <si>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 xml:space="preserve">11. </t>
  </si>
  <si>
    <t>1101</t>
  </si>
  <si>
    <t>1102</t>
  </si>
  <si>
    <t>1103</t>
  </si>
  <si>
    <t>1104</t>
  </si>
  <si>
    <t>1105</t>
  </si>
  <si>
    <t>1106</t>
  </si>
  <si>
    <t>1107</t>
  </si>
  <si>
    <t xml:space="preserve">12. </t>
  </si>
  <si>
    <t>1200</t>
  </si>
  <si>
    <t xml:space="preserve">13. </t>
  </si>
  <si>
    <t>1310</t>
  </si>
  <si>
    <t>1320</t>
  </si>
  <si>
    <t>1330</t>
  </si>
  <si>
    <t>1391</t>
  </si>
  <si>
    <t>1392</t>
  </si>
  <si>
    <t>1393</t>
  </si>
  <si>
    <t>1394</t>
  </si>
  <si>
    <t>1395</t>
  </si>
  <si>
    <t>1396</t>
  </si>
  <si>
    <t>1399</t>
  </si>
  <si>
    <t xml:space="preserve">14. </t>
  </si>
  <si>
    <t>1411</t>
  </si>
  <si>
    <t>1412</t>
  </si>
  <si>
    <t>1413</t>
  </si>
  <si>
    <t>1414</t>
  </si>
  <si>
    <t>1419</t>
  </si>
  <si>
    <t>1420</t>
  </si>
  <si>
    <t>1431</t>
  </si>
  <si>
    <t>1439</t>
  </si>
  <si>
    <t xml:space="preserve">15. </t>
  </si>
  <si>
    <t>1511</t>
  </si>
  <si>
    <t>1512</t>
  </si>
  <si>
    <t>1520</t>
  </si>
  <si>
    <t xml:space="preserve">16. </t>
  </si>
  <si>
    <t>1610</t>
  </si>
  <si>
    <t>1621</t>
  </si>
  <si>
    <t>1622</t>
  </si>
  <si>
    <t>1623</t>
  </si>
  <si>
    <t>1624</t>
  </si>
  <si>
    <t>1629</t>
  </si>
  <si>
    <t xml:space="preserve">17. </t>
  </si>
  <si>
    <t>1711</t>
  </si>
  <si>
    <t>1712</t>
  </si>
  <si>
    <t>1721</t>
  </si>
  <si>
    <t>1722</t>
  </si>
  <si>
    <t>1723</t>
  </si>
  <si>
    <t>1724</t>
  </si>
  <si>
    <t>1729</t>
  </si>
  <si>
    <t xml:space="preserve">18. </t>
  </si>
  <si>
    <t>1811</t>
  </si>
  <si>
    <t>1812</t>
  </si>
  <si>
    <t>1813</t>
  </si>
  <si>
    <t>1814</t>
  </si>
  <si>
    <t>1820</t>
  </si>
  <si>
    <t xml:space="preserve">19. </t>
  </si>
  <si>
    <t>1910</t>
  </si>
  <si>
    <t>1920</t>
  </si>
  <si>
    <t xml:space="preserve">20. </t>
  </si>
  <si>
    <t>2011</t>
  </si>
  <si>
    <t>2012</t>
  </si>
  <si>
    <t>2013</t>
  </si>
  <si>
    <t>2014</t>
  </si>
  <si>
    <t>2015</t>
  </si>
  <si>
    <t>2016</t>
  </si>
  <si>
    <t>2017</t>
  </si>
  <si>
    <t>2020</t>
  </si>
  <si>
    <t>2030</t>
  </si>
  <si>
    <t>2040</t>
  </si>
  <si>
    <t>2041</t>
  </si>
  <si>
    <t>2042</t>
  </si>
  <si>
    <t>2051</t>
  </si>
  <si>
    <t>2052</t>
  </si>
  <si>
    <t>2053</t>
  </si>
  <si>
    <t>2059</t>
  </si>
  <si>
    <t>2060</t>
  </si>
  <si>
    <t xml:space="preserve">21. </t>
  </si>
  <si>
    <t>2110</t>
  </si>
  <si>
    <t>2120</t>
  </si>
  <si>
    <t xml:space="preserve">22. </t>
  </si>
  <si>
    <t>2211</t>
  </si>
  <si>
    <t>2219</t>
  </si>
  <si>
    <t>2221</t>
  </si>
  <si>
    <t>2222</t>
  </si>
  <si>
    <t>2223</t>
  </si>
  <si>
    <t>2229</t>
  </si>
  <si>
    <t xml:space="preserve">23. </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</si>
  <si>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</si>
  <si>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</si>
  <si>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</si>
  <si>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</si>
  <si>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</si>
  <si>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</si>
  <si>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</si>
  <si>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</si>
  <si>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</si>
  <si>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</si>
  <si>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</si>
  <si>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</si>
  <si>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</si>
  <si>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</si>
  <si>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</si>
  <si>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</si>
  <si>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</si>
  <si>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</si>
  <si>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</si>
  <si>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</si>
  <si>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</si>
  <si>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</si>
  <si>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</si>
  <si>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</si>
  <si>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 xml:space="preserve">24. </t>
  </si>
  <si>
    <t>2410</t>
  </si>
  <si>
    <t>2420</t>
  </si>
  <si>
    <t>2431</t>
  </si>
  <si>
    <t>2432</t>
  </si>
  <si>
    <t>2433</t>
  </si>
  <si>
    <t>2434</t>
  </si>
  <si>
    <t>2441</t>
  </si>
  <si>
    <t>2442</t>
  </si>
  <si>
    <t>2443</t>
  </si>
  <si>
    <t>2444</t>
  </si>
  <si>
    <t>2445</t>
  </si>
  <si>
    <t>2446</t>
  </si>
  <si>
    <t>2451</t>
  </si>
  <si>
    <t>2452</t>
  </si>
  <si>
    <t>2453</t>
  </si>
  <si>
    <t>2454</t>
  </si>
  <si>
    <t xml:space="preserve">25. </t>
  </si>
  <si>
    <t>2511</t>
  </si>
  <si>
    <t>2512</t>
  </si>
  <si>
    <t>2521</t>
  </si>
  <si>
    <t>2529</t>
  </si>
  <si>
    <t>2530</t>
  </si>
  <si>
    <t>2540</t>
  </si>
  <si>
    <t>2550</t>
  </si>
  <si>
    <t>2561</t>
  </si>
  <si>
    <t>2562</t>
  </si>
  <si>
    <t>2571</t>
  </si>
  <si>
    <t>2572</t>
  </si>
  <si>
    <t>2573</t>
  </si>
  <si>
    <t>2591</t>
  </si>
  <si>
    <t>2592</t>
  </si>
  <si>
    <t>2593</t>
  </si>
  <si>
    <t>2594</t>
  </si>
  <si>
    <t>2599</t>
  </si>
  <si>
    <t xml:space="preserve">26. </t>
  </si>
  <si>
    <t>2611</t>
  </si>
  <si>
    <t>2612</t>
  </si>
  <si>
    <t>2620</t>
  </si>
  <si>
    <t>2630</t>
  </si>
  <si>
    <t>2640</t>
  </si>
  <si>
    <t>2651</t>
  </si>
  <si>
    <t>2652</t>
  </si>
  <si>
    <t>2660</t>
  </si>
  <si>
    <t>2670</t>
  </si>
  <si>
    <t>2680</t>
  </si>
  <si>
    <t xml:space="preserve">27. </t>
  </si>
  <si>
    <t>2711</t>
  </si>
  <si>
    <t>2712</t>
  </si>
  <si>
    <t>2720</t>
  </si>
  <si>
    <t>2731</t>
  </si>
  <si>
    <t>2732</t>
  </si>
  <si>
    <t>2733</t>
  </si>
  <si>
    <t>2740</t>
  </si>
  <si>
    <t>2751</t>
  </si>
  <si>
    <t>2752</t>
  </si>
  <si>
    <t>2790</t>
  </si>
  <si>
    <t xml:space="preserve">28. </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</si>
  <si>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</si>
  <si>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</si>
  <si>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</si>
  <si>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</si>
  <si>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</si>
  <si>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</si>
  <si>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</si>
  <si>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</si>
  <si>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</si>
  <si>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</si>
  <si>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</si>
  <si>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</si>
  <si>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</si>
  <si>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</si>
  <si>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</si>
  <si>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</si>
  <si>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</si>
  <si>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</si>
  <si>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</si>
  <si>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</si>
  <si>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</si>
  <si>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 xml:space="preserve">29. </t>
  </si>
  <si>
    <t>2910</t>
  </si>
  <si>
    <t>2920</t>
  </si>
  <si>
    <t>2931</t>
  </si>
  <si>
    <t>2932</t>
  </si>
  <si>
    <t xml:space="preserve">30. </t>
  </si>
  <si>
    <t>3011</t>
  </si>
  <si>
    <t>3012</t>
  </si>
  <si>
    <t>3020</t>
  </si>
  <si>
    <t>3030</t>
  </si>
  <si>
    <t>3040</t>
  </si>
  <si>
    <t>3091</t>
  </si>
  <si>
    <t>3092</t>
  </si>
  <si>
    <t>3099</t>
  </si>
  <si>
    <t xml:space="preserve">31. </t>
  </si>
  <si>
    <t>3101</t>
  </si>
  <si>
    <t>3102</t>
  </si>
  <si>
    <t>3103</t>
  </si>
  <si>
    <t>3109</t>
  </si>
  <si>
    <t xml:space="preserve">32. </t>
  </si>
  <si>
    <t>3211</t>
  </si>
  <si>
    <t>3212</t>
  </si>
  <si>
    <t>3213</t>
  </si>
  <si>
    <t>3220</t>
  </si>
  <si>
    <t>3230</t>
  </si>
  <si>
    <t>3240</t>
  </si>
  <si>
    <t>3250</t>
  </si>
  <si>
    <t>3291</t>
  </si>
  <si>
    <t>3299</t>
  </si>
  <si>
    <t xml:space="preserve">33. </t>
  </si>
  <si>
    <t>3311</t>
  </si>
  <si>
    <t>3312</t>
  </si>
  <si>
    <t>3313</t>
  </si>
  <si>
    <t>3314</t>
  </si>
  <si>
    <t>3315</t>
  </si>
  <si>
    <t>3316</t>
  </si>
  <si>
    <t>3317</t>
  </si>
  <si>
    <t>3319</t>
  </si>
  <si>
    <t>3320</t>
  </si>
  <si>
    <t xml:space="preserve">34. </t>
  </si>
  <si>
    <t xml:space="preserve">35. </t>
  </si>
  <si>
    <t>3511</t>
  </si>
  <si>
    <t>3512</t>
  </si>
  <si>
    <t>3513</t>
  </si>
  <si>
    <t>3514</t>
  </si>
  <si>
    <t>3521</t>
  </si>
  <si>
    <t>3522</t>
  </si>
  <si>
    <t>3523</t>
  </si>
  <si>
    <t>3530</t>
  </si>
  <si>
    <t xml:space="preserve">36. </t>
  </si>
  <si>
    <t>3600</t>
  </si>
  <si>
    <t xml:space="preserve">37. </t>
  </si>
  <si>
    <t>3700</t>
  </si>
  <si>
    <t xml:space="preserve">38. </t>
  </si>
  <si>
    <t>3811</t>
  </si>
  <si>
    <t>3812</t>
  </si>
  <si>
    <t>3821</t>
  </si>
  <si>
    <t>3822</t>
  </si>
  <si>
    <t>3831</t>
  </si>
  <si>
    <t>3832</t>
  </si>
  <si>
    <t xml:space="preserve">39. </t>
  </si>
  <si>
    <t>3900</t>
  </si>
  <si>
    <t xml:space="preserve">40. </t>
  </si>
  <si>
    <t xml:space="preserve">41. </t>
  </si>
  <si>
    <t>4110</t>
  </si>
  <si>
    <t>4120</t>
  </si>
  <si>
    <t xml:space="preserve">42. </t>
  </si>
  <si>
    <t>4211</t>
  </si>
  <si>
    <t>4212</t>
  </si>
  <si>
    <t>4213</t>
  </si>
  <si>
    <t>4221</t>
  </si>
  <si>
    <t>4222</t>
  </si>
  <si>
    <t>4291</t>
  </si>
  <si>
    <t>4299</t>
  </si>
  <si>
    <t xml:space="preserve">43. </t>
  </si>
  <si>
    <t>4311</t>
  </si>
  <si>
    <t>4312</t>
  </si>
  <si>
    <t>4313</t>
  </si>
  <si>
    <t>4321</t>
  </si>
  <si>
    <t>4322</t>
  </si>
  <si>
    <t>4329</t>
  </si>
  <si>
    <t>4331</t>
  </si>
  <si>
    <t>4332</t>
  </si>
  <si>
    <t>4333</t>
  </si>
  <si>
    <t>4334</t>
  </si>
  <si>
    <t>4339</t>
  </si>
  <si>
    <t>4391</t>
  </si>
  <si>
    <t>4399</t>
  </si>
  <si>
    <t xml:space="preserve">44. </t>
  </si>
  <si>
    <t xml:space="preserve">45. </t>
  </si>
  <si>
    <t>4511</t>
  </si>
  <si>
    <t>4519</t>
  </si>
  <si>
    <t>4520</t>
  </si>
  <si>
    <t>4531</t>
  </si>
  <si>
    <t>4532</t>
  </si>
  <si>
    <t>4540</t>
  </si>
  <si>
    <t xml:space="preserve">46. </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</si>
  <si>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</si>
  <si>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</si>
  <si>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</si>
  <si>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</si>
  <si>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</si>
  <si>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</si>
  <si>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</si>
  <si>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</si>
  <si>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</si>
  <si>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</si>
  <si>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</si>
  <si>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</si>
  <si>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</si>
  <si>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</si>
  <si>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</si>
  <si>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</si>
  <si>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</si>
  <si>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</si>
  <si>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</si>
  <si>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</si>
  <si>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</si>
  <si>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</si>
  <si>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</si>
  <si>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</si>
  <si>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</si>
  <si>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</si>
  <si>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</si>
  <si>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</si>
  <si>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</si>
  <si>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</si>
  <si>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</si>
  <si>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</si>
  <si>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</si>
  <si>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</si>
  <si>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</si>
  <si>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</si>
  <si>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</si>
  <si>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</si>
  <si>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</si>
  <si>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</si>
  <si>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</si>
  <si>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</si>
  <si>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</si>
  <si>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</si>
  <si>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</si>
  <si>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</si>
  <si>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</si>
  <si>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</si>
  <si>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 xml:space="preserve">47. </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</si>
  <si>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</si>
  <si>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</si>
  <si>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</si>
  <si>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</si>
  <si>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</si>
  <si>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</si>
  <si>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</si>
  <si>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</si>
  <si>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</si>
  <si>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</si>
  <si>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</si>
  <si>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</si>
  <si>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</si>
  <si>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</si>
  <si>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</si>
  <si>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</si>
  <si>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</si>
  <si>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</si>
  <si>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</si>
  <si>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</si>
  <si>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</si>
  <si>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</si>
  <si>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</si>
  <si>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</si>
  <si>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</si>
  <si>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</si>
  <si>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</si>
  <si>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</si>
  <si>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</si>
  <si>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</si>
  <si>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</si>
  <si>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</si>
  <si>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</si>
  <si>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</si>
  <si>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</si>
  <si>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</si>
  <si>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</si>
  <si>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 xml:space="preserve">48. </t>
  </si>
  <si>
    <t xml:space="preserve">49. </t>
  </si>
  <si>
    <t>4910</t>
  </si>
  <si>
    <t>4920</t>
  </si>
  <si>
    <t>4931</t>
  </si>
  <si>
    <t>4932</t>
  </si>
  <si>
    <t>4939</t>
  </si>
  <si>
    <t>4941</t>
  </si>
  <si>
    <t>4942</t>
  </si>
  <si>
    <t>4950</t>
  </si>
  <si>
    <t xml:space="preserve">50. </t>
  </si>
  <si>
    <t>5010</t>
  </si>
  <si>
    <t>5020</t>
  </si>
  <si>
    <t>5030</t>
  </si>
  <si>
    <t>5040</t>
  </si>
  <si>
    <t xml:space="preserve">51. </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</si>
  <si>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</si>
  <si>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</si>
  <si>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</si>
  <si>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</si>
  <si>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</si>
  <si>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</si>
  <si>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</si>
  <si>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</si>
  <si>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</si>
  <si>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</si>
  <si>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</si>
  <si>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</si>
  <si>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</si>
  <si>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</si>
  <si>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</si>
  <si>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</si>
  <si>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</si>
  <si>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</si>
  <si>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</si>
  <si>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</si>
  <si>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</si>
  <si>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</si>
  <si>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</si>
  <si>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</si>
  <si>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</si>
  <si>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</si>
  <si>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</si>
  <si>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</si>
  <si>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</si>
  <si>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</si>
  <si>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</si>
  <si>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</si>
  <si>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</si>
  <si>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</si>
  <si>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</si>
  <si>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</si>
  <si>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</si>
  <si>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</si>
  <si>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</si>
  <si>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</si>
  <si>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</si>
  <si>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</si>
  <si>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</si>
  <si>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</si>
  <si>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</si>
  <si>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</si>
  <si>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</si>
  <si>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</si>
  <si>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</si>
  <si>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</si>
  <si>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</si>
  <si>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</si>
  <si>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</si>
  <si>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</si>
  <si>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</si>
  <si>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</si>
  <si>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</si>
  <si>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</si>
  <si>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</si>
  <si>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</si>
  <si>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</si>
  <si>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</si>
  <si>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</si>
  <si>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</si>
  <si>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</si>
  <si>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</si>
  <si>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</si>
  <si>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</si>
  <si>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</si>
  <si>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</si>
  <si>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</si>
  <si>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</si>
  <si>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</si>
  <si>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</si>
  <si>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</si>
  <si>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</si>
  <si>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</si>
  <si>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</si>
  <si>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</si>
  <si>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</si>
  <si>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</si>
  <si>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</si>
  <si>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</si>
  <si>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</si>
  <si>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</si>
  <si>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</si>
  <si>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</si>
  <si>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</si>
  <si>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</si>
  <si>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</si>
  <si>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</si>
  <si>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</si>
  <si>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</si>
  <si>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</si>
  <si>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</si>
  <si>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</si>
  <si>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</si>
  <si>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</si>
  <si>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</si>
  <si>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</si>
  <si>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</si>
  <si>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</si>
  <si>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</si>
  <si>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</si>
  <si>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</si>
  <si>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</si>
  <si>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</si>
  <si>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</si>
  <si>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</si>
  <si>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</si>
  <si>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</si>
  <si>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</si>
  <si>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</si>
  <si>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</si>
  <si>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</si>
  <si>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</si>
  <si>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</si>
  <si>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</si>
  <si>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</si>
  <si>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</si>
  <si>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</si>
  <si>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</si>
  <si>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</si>
  <si>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</si>
  <si>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</si>
  <si>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</si>
  <si>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</si>
  <si>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</si>
  <si>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</si>
  <si>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</si>
  <si>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</si>
  <si>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</si>
  <si>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</si>
  <si>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</si>
  <si>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</si>
  <si>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</si>
  <si>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</si>
  <si>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</si>
  <si>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</si>
  <si>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</si>
  <si>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</si>
  <si>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</si>
  <si>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</si>
  <si>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</si>
  <si>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</si>
  <si>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</si>
  <si>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</si>
  <si>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</si>
  <si>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</si>
  <si>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</si>
  <si>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</si>
  <si>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</si>
  <si>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</si>
  <si>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</si>
  <si>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</si>
  <si>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</si>
  <si>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</si>
  <si>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</si>
  <si>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</si>
  <si>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</si>
  <si>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</si>
  <si>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</si>
  <si>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</si>
  <si>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</si>
  <si>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</si>
  <si>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</si>
  <si>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</si>
  <si>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</si>
  <si>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</si>
  <si>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</si>
  <si>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</si>
  <si>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</si>
  <si>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</si>
  <si>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</si>
  <si>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</si>
  <si>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</si>
  <si>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</si>
  <si>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</si>
  <si>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</si>
  <si>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</si>
  <si>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</si>
  <si>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</si>
  <si>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</si>
  <si>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</si>
  <si>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</si>
  <si>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</si>
  <si>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</si>
  <si>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</si>
  <si>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</si>
  <si>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9990</t>
  </si>
  <si>
    <t>9999</t>
  </si>
  <si>
    <t>Bale</t>
  </si>
  <si>
    <t>Buje</t>
  </si>
  <si>
    <t>Cres</t>
  </si>
  <si>
    <t>Djel</t>
  </si>
  <si>
    <t>Dvor</t>
  </si>
  <si>
    <t>Gola</t>
  </si>
  <si>
    <t>Hvar</t>
  </si>
  <si>
    <t>Ilok</t>
  </si>
  <si>
    <t>KONS</t>
  </si>
  <si>
    <t>Kali</t>
  </si>
  <si>
    <t>Klis</t>
  </si>
  <si>
    <t>Knin</t>
  </si>
  <si>
    <t>Luka</t>
  </si>
  <si>
    <t>M.P.</t>
  </si>
  <si>
    <t>NT_D</t>
  </si>
  <si>
    <t>NT_I</t>
  </si>
  <si>
    <t>OPIS</t>
  </si>
  <si>
    <t>Opci</t>
  </si>
  <si>
    <t>Orle</t>
  </si>
  <si>
    <t>Otok</t>
  </si>
  <si>
    <t>Prom</t>
  </si>
  <si>
    <t>Pula</t>
  </si>
  <si>
    <t>Rbr.</t>
  </si>
  <si>
    <t>Sali</t>
  </si>
  <si>
    <t>Senj</t>
  </si>
  <si>
    <t>Sinj</t>
  </si>
  <si>
    <t>Ston</t>
  </si>
  <si>
    <t>Tkon</t>
  </si>
  <si>
    <t>Umag</t>
  </si>
  <si>
    <t>Vrsi</t>
  </si>
  <si>
    <t>Vuka</t>
  </si>
  <si>
    <t xml:space="preserve"> FINA</t>
  </si>
  <si>
    <t>10000</t>
  </si>
  <si>
    <t>Bakar</t>
  </si>
  <si>
    <t>Berek</t>
  </si>
  <si>
    <t>Bilje</t>
  </si>
  <si>
    <t>Blato</t>
  </si>
  <si>
    <t>Brela</t>
  </si>
  <si>
    <t>Buzet</t>
  </si>
  <si>
    <t>Cerna</t>
  </si>
  <si>
    <t>Crnac</t>
  </si>
  <si>
    <t>Darda</t>
  </si>
  <si>
    <t>Davor</t>
  </si>
  <si>
    <t>Dicmo</t>
  </si>
  <si>
    <t>Drnje</t>
  </si>
  <si>
    <t>Erdut</t>
  </si>
  <si>
    <t>Glina</t>
  </si>
  <si>
    <t>Gunja</t>
  </si>
  <si>
    <t>Gvozd</t>
  </si>
  <si>
    <t>H R K</t>
  </si>
  <si>
    <t>IMALM</t>
  </si>
  <si>
    <t>IMAPK</t>
  </si>
  <si>
    <t>Jelsa</t>
  </si>
  <si>
    <t>KNTBR</t>
  </si>
  <si>
    <t>Klana</t>
  </si>
  <si>
    <t>Kolan</t>
  </si>
  <si>
    <t>Labin</t>
  </si>
  <si>
    <t>Lipik</t>
  </si>
  <si>
    <t>Lobor</t>
  </si>
  <si>
    <t>Lokve</t>
  </si>
  <si>
    <t>Lopar</t>
  </si>
  <si>
    <t>Lovas</t>
  </si>
  <si>
    <t>Majur</t>
  </si>
  <si>
    <t>Milna</t>
  </si>
  <si>
    <t>Mljet</t>
  </si>
  <si>
    <t>Molve</t>
  </si>
  <si>
    <t>NAZIV</t>
  </si>
  <si>
    <t>Okrug</t>
  </si>
  <si>
    <t>Ozalj</t>
  </si>
  <si>
    <t>POSTA</t>
  </si>
  <si>
    <t>Pazin</t>
  </si>
  <si>
    <t>Preko</t>
  </si>
  <si>
    <t>Punat</t>
  </si>
  <si>
    <t>SIFRA</t>
  </si>
  <si>
    <t>SVRHA</t>
  </si>
  <si>
    <t>Seget</t>
  </si>
  <si>
    <t>Selca</t>
  </si>
  <si>
    <t>Sifre</t>
  </si>
  <si>
    <t>Sisak</t>
  </si>
  <si>
    <t>Skrad</t>
  </si>
  <si>
    <t>Slunj</t>
  </si>
  <si>
    <t>Solin</t>
  </si>
  <si>
    <t>Sopje</t>
  </si>
  <si>
    <t>Split</t>
  </si>
  <si>
    <t>Sunja</t>
  </si>
  <si>
    <t>Svrha</t>
  </si>
  <si>
    <t>Tisno</t>
  </si>
  <si>
    <t>Tounj</t>
  </si>
  <si>
    <t>Trilj</t>
  </si>
  <si>
    <t>Udjel</t>
  </si>
  <si>
    <t>Uputa</t>
  </si>
  <si>
    <t>VLAST</t>
  </si>
  <si>
    <t>Virje</t>
  </si>
  <si>
    <t>Vrbje</t>
  </si>
  <si>
    <t>Vrsar</t>
  </si>
  <si>
    <t>Zabok</t>
  </si>
  <si>
    <t>Zadar</t>
  </si>
  <si>
    <t>naziv</t>
  </si>
  <si>
    <t>Muć</t>
  </si>
  <si>
    <t>1.0.0.</t>
  </si>
  <si>
    <t>1.0.1.</t>
  </si>
  <si>
    <t>1.0.2.</t>
  </si>
  <si>
    <t>1.0.3.</t>
  </si>
  <si>
    <t>1.0.4.</t>
  </si>
  <si>
    <t>1.0.5.</t>
  </si>
  <si>
    <t>1.0.6.</t>
  </si>
  <si>
    <t>1.0.7.</t>
  </si>
  <si>
    <t>1.0.8.</t>
  </si>
  <si>
    <t>1.0.9.</t>
  </si>
  <si>
    <t>1.1.0.</t>
  </si>
  <si>
    <t>1.1.1.</t>
  </si>
  <si>
    <t>2.0.0.</t>
  </si>
  <si>
    <t>2.0.1.</t>
  </si>
  <si>
    <t>2.0.2.</t>
  </si>
  <si>
    <t>2.0.3.</t>
  </si>
  <si>
    <t>2.0.4.</t>
  </si>
  <si>
    <t>ADRESA</t>
  </si>
  <si>
    <t>AKTIVA</t>
  </si>
  <si>
    <t>Adresa</t>
  </si>
  <si>
    <t>Barban</t>
  </si>
  <si>
    <t>Bednja</t>
  </si>
  <si>
    <t>Belica</t>
  </si>
  <si>
    <t>Bilice</t>
  </si>
  <si>
    <t>Bistra</t>
  </si>
  <si>
    <t>Borovo</t>
  </si>
  <si>
    <t>Brinje</t>
  </si>
  <si>
    <t>Cernik</t>
  </si>
  <si>
    <t>DJELAT</t>
  </si>
  <si>
    <t>Drenje</t>
  </si>
  <si>
    <t>E_MAIL</t>
  </si>
  <si>
    <t>Gradac</t>
  </si>
  <si>
    <t>Gradec</t>
  </si>
  <si>
    <t>Hrvace</t>
  </si>
  <si>
    <t>IMABIL</t>
  </si>
  <si>
    <t>IMADOD</t>
  </si>
  <si>
    <t>IMANTD</t>
  </si>
  <si>
    <t>IMANTI</t>
  </si>
  <si>
    <t>IMARDG</t>
  </si>
  <si>
    <t>Ivanec</t>
  </si>
  <si>
    <t>Kalnik</t>
  </si>
  <si>
    <t>Kapela</t>
  </si>
  <si>
    <t>Kaptol</t>
  </si>
  <si>
    <t>Kastav</t>
  </si>
  <si>
    <t>Kijevo</t>
  </si>
  <si>
    <t>Klakar</t>
  </si>
  <si>
    <t>Krnjak</t>
  </si>
  <si>
    <t>Kutina</t>
  </si>
  <si>
    <t>Legrad</t>
  </si>
  <si>
    <t>Lovran</t>
  </si>
  <si>
    <t>MJESTO</t>
  </si>
  <si>
    <t>Marina</t>
  </si>
  <si>
    <t>Mjesto</t>
  </si>
  <si>
    <t>Murter</t>
  </si>
  <si>
    <t>Novska</t>
  </si>
  <si>
    <t>OPCINA</t>
  </si>
  <si>
    <t>Ogulin</t>
  </si>
  <si>
    <t>OibRev</t>
  </si>
  <si>
    <t>Opcine</t>
  </si>
  <si>
    <t>Opuzen</t>
  </si>
  <si>
    <t>Osijek</t>
  </si>
  <si>
    <t>PASIVA</t>
  </si>
  <si>
    <t>Pakrac</t>
  </si>
  <si>
    <t>PodDop</t>
  </si>
  <si>
    <t>Prelog</t>
  </si>
  <si>
    <t>Ribnik</t>
  </si>
  <si>
    <t>Rijeka</t>
  </si>
  <si>
    <t>Rovinj</t>
  </si>
  <si>
    <t>Sibinj</t>
  </si>
  <si>
    <t>Slivno</t>
  </si>
  <si>
    <t>Tinjan</t>
  </si>
  <si>
    <t>Trnava</t>
  </si>
  <si>
    <t>Trogir</t>
  </si>
  <si>
    <t>Trpanj</t>
  </si>
  <si>
    <t>Tuhelj</t>
  </si>
  <si>
    <t>Udbina</t>
  </si>
  <si>
    <t>Velika</t>
  </si>
  <si>
    <t>Vinica</t>
  </si>
  <si>
    <t>Visoko</t>
  </si>
  <si>
    <t>Vodice</t>
  </si>
  <si>
    <t>Vrbnik</t>
  </si>
  <si>
    <t>Vrlika</t>
  </si>
  <si>
    <t>Zagreb</t>
  </si>
  <si>
    <t>Zdenci</t>
  </si>
  <si>
    <t>Zlatar</t>
  </si>
  <si>
    <t>razmak</t>
  </si>
  <si>
    <t>2307731</t>
  </si>
  <si>
    <t>3790396</t>
  </si>
  <si>
    <t>3792582</t>
  </si>
  <si>
    <t>BILANCA</t>
  </si>
  <si>
    <t>Bebrina</t>
  </si>
  <si>
    <t>Bibinje</t>
  </si>
  <si>
    <t>Bilanca</t>
  </si>
  <si>
    <t>Bizovac</t>
  </si>
  <si>
    <t>Brdovec</t>
  </si>
  <si>
    <t>Cestica</t>
  </si>
  <si>
    <t>DATUMDO</t>
  </si>
  <si>
    <t>DATUMOD</t>
  </si>
  <si>
    <t>Daruvar</t>
  </si>
  <si>
    <t>DatumDo</t>
  </si>
  <si>
    <t>DatumOd</t>
  </si>
  <si>
    <t>Delnice</t>
  </si>
  <si>
    <t>Dobrinj</t>
  </si>
  <si>
    <t>Dubrava</t>
  </si>
  <si>
    <t>Ervenik</t>
  </si>
  <si>
    <t>Funtana</t>
  </si>
  <si>
    <t>GOD_OBR</t>
  </si>
  <si>
    <t>Galovac</t>
  </si>
  <si>
    <t>Gorjani</t>
  </si>
  <si>
    <t>Gradina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</si>
  <si>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</si>
  <si>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</si>
  <si>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</si>
  <si>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</si>
  <si>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</si>
  <si>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</si>
  <si>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</si>
  <si>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</si>
  <si>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</si>
  <si>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</si>
  <si>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</si>
  <si>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</si>
  <si>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</si>
  <si>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</si>
  <si>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</si>
  <si>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</si>
  <si>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</si>
  <si>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</si>
  <si>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Imotski</t>
  </si>
  <si>
    <t>Ivanska</t>
  </si>
  <si>
    <t>Janjina</t>
  </si>
  <si>
    <t>Jarmina</t>
  </si>
  <si>
    <t>Jelenje</t>
  </si>
  <si>
    <t>Jesenje</t>
  </si>
  <si>
    <t>KONS_MB</t>
  </si>
  <si>
    <t>KONS_MJ</t>
  </si>
  <si>
    <t>Kamanje</t>
  </si>
  <si>
    <t>Karojba</t>
  </si>
  <si>
    <t>Klanjec</t>
  </si>
  <si>
    <t>Konavle</t>
  </si>
  <si>
    <t>Krapina</t>
  </si>
  <si>
    <t>Kutjevo</t>
  </si>
  <si>
    <t>Lasinja</t>
  </si>
  <si>
    <t>Lastovo</t>
  </si>
  <si>
    <t>Lekenik</t>
  </si>
  <si>
    <t>ListaMB</t>
  </si>
  <si>
    <t>Lovinac</t>
  </si>
  <si>
    <t>Ludbreg</t>
  </si>
  <si>
    <t>MJPOSLP</t>
  </si>
  <si>
    <t>MJPOSLT</t>
  </si>
  <si>
    <t>Matulji</t>
  </si>
  <si>
    <t>Medulin</t>
  </si>
  <si>
    <t>Motovun</t>
  </si>
  <si>
    <t>Nijemci</t>
  </si>
  <si>
    <t>Novalja</t>
  </si>
  <si>
    <t>Novosti</t>
  </si>
  <si>
    <t>OBRAZAC</t>
  </si>
  <si>
    <t>Obrovac</t>
  </si>
  <si>
    <t>Opatija</t>
  </si>
  <si>
    <t>Oprtalj</t>
  </si>
  <si>
    <t>Oriovac</t>
  </si>
  <si>
    <t>PRIPMB1</t>
  </si>
  <si>
    <t>PRIPMB2</t>
  </si>
  <si>
    <t>PRIPMB3</t>
  </si>
  <si>
    <t>Pirovac</t>
  </si>
  <si>
    <t>Podgora</t>
  </si>
  <si>
    <t>Popovac</t>
  </si>
  <si>
    <t>Postira</t>
  </si>
  <si>
    <t>Preseka</t>
  </si>
  <si>
    <t>Prgomet</t>
  </si>
  <si>
    <t>Promina</t>
  </si>
  <si>
    <t>REV_OIB</t>
  </si>
  <si>
    <t>Radoboj</t>
  </si>
  <si>
    <t>Rakovec</t>
  </si>
  <si>
    <t>Rasinja</t>
  </si>
  <si>
    <t>Rugvica</t>
  </si>
  <si>
    <t>STATMB1</t>
  </si>
  <si>
    <t>STATMB2</t>
  </si>
  <si>
    <t>STATMB3</t>
  </si>
  <si>
    <t>Samobor</t>
  </si>
  <si>
    <t>Selnica</t>
  </si>
  <si>
    <t>Severin</t>
  </si>
  <si>
    <t>Skradin</t>
  </si>
  <si>
    <t>Slatina</t>
  </si>
  <si>
    <t>Stupnik</t>
  </si>
  <si>
    <t>Supetar</t>
  </si>
  <si>
    <t>Sutivan</t>
  </si>
  <si>
    <t>Topusko</t>
  </si>
  <si>
    <t>Tribunj</t>
  </si>
  <si>
    <t>Trpinja</t>
  </si>
  <si>
    <t>VELIKI:</t>
  </si>
  <si>
    <t>Valpovo</t>
  </si>
  <si>
    <t>Verzija</t>
  </si>
  <si>
    <t>Vidovec</t>
  </si>
  <si>
    <t>Viljevo</t>
  </si>
  <si>
    <t>Vodnjan</t>
  </si>
  <si>
    <t>Vrbanja</t>
  </si>
  <si>
    <t>Vrbovec</t>
  </si>
  <si>
    <t>Vrgorac</t>
  </si>
  <si>
    <t>Vrpolje</t>
  </si>
  <si>
    <t>Vukovar</t>
  </si>
  <si>
    <t>Zadruga</t>
  </si>
  <si>
    <t>Zagvozd</t>
  </si>
  <si>
    <t>Draž</t>
  </si>
  <si>
    <t>Križ</t>
  </si>
  <si>
    <t>Mače</t>
  </si>
  <si>
    <t>Omiš</t>
  </si>
  <si>
    <t>Raša</t>
  </si>
  <si>
    <t>. godinu</t>
  </si>
  <si>
    <t>BILJESKA</t>
  </si>
  <si>
    <t>Bedenica</t>
  </si>
  <si>
    <t>Benkovac</t>
  </si>
  <si>
    <t>Bjelovar</t>
  </si>
  <si>
    <t>Breznica</t>
  </si>
  <si>
    <t>Bukovlje</t>
  </si>
  <si>
    <t>Cerovlje</t>
  </si>
  <si>
    <t>Civljane</t>
  </si>
  <si>
    <t>DECIMALE</t>
  </si>
  <si>
    <t>Drenovci</t>
  </si>
  <si>
    <t>Dugi Rat</t>
  </si>
  <si>
    <t>Gundinci</t>
  </si>
  <si>
    <t>IMAREVIZ</t>
  </si>
  <si>
    <t>ISTARSKA</t>
  </si>
  <si>
    <t>Ivankovo</t>
  </si>
  <si>
    <t>Jakovlje</t>
  </si>
  <si>
    <t>Jasenice</t>
  </si>
  <si>
    <t>Josipdol</t>
  </si>
  <si>
    <t>KAPITALD</t>
  </si>
  <si>
    <t>KAPITALS</t>
  </si>
  <si>
    <t>KONS_NAZ</t>
  </si>
  <si>
    <t>KTR_BROJ</t>
  </si>
  <si>
    <t>Kanfanar</t>
  </si>
  <si>
    <t>Karlobag</t>
  </si>
  <si>
    <t>Karlovac</t>
  </si>
  <si>
    <t>Kistanje</t>
  </si>
  <si>
    <t>Konsolid</t>
  </si>
  <si>
    <t>KontOsob</t>
  </si>
  <si>
    <t>Kontrole</t>
  </si>
  <si>
    <t>Kostrena</t>
  </si>
  <si>
    <t>Kotoriba</t>
  </si>
  <si>
    <t>Kukljica</t>
  </si>
  <si>
    <t>Kumrovec</t>
  </si>
  <si>
    <t>Lumbarda</t>
  </si>
  <si>
    <t>Lupoglav</t>
  </si>
  <si>
    <t>MBSERVIS</t>
  </si>
  <si>
    <t>Makarska</t>
  </si>
  <si>
    <t>MjesPosl</t>
  </si>
  <si>
    <t>Mrkopalj</t>
  </si>
  <si>
    <t>Novigrad</t>
  </si>
  <si>
    <t>OPIS VEL</t>
  </si>
  <si>
    <t>OvlOsime</t>
  </si>
  <si>
    <t>Petlovac</t>
  </si>
  <si>
    <t>Petrinja</t>
  </si>
  <si>
    <t>Podturen</t>
  </si>
  <si>
    <t>Pokupsko</t>
  </si>
  <si>
    <t>Povljana</t>
  </si>
  <si>
    <t>Pregrada</t>
  </si>
  <si>
    <t>Privlaka</t>
  </si>
  <si>
    <t>REVIZIJA</t>
  </si>
  <si>
    <t>Rakovica</t>
  </si>
  <si>
    <t>Revizija</t>
  </si>
  <si>
    <t>SREDNJI:</t>
  </si>
  <si>
    <t>Saborsko</t>
  </si>
  <si>
    <t>Semeljci</t>
  </si>
  <si>
    <t>Smokvica</t>
  </si>
  <si>
    <t>Telefon:</t>
  </si>
  <si>
    <t>Tordinci</t>
  </si>
  <si>
    <t>Tovarnik</t>
  </si>
  <si>
    <t>Ustanova</t>
  </si>
  <si>
    <t>VELICINA</t>
  </si>
  <si>
    <t>Vinkovci</t>
  </si>
  <si>
    <t>Vrbovsko</t>
  </si>
  <si>
    <t>Vrhovine</t>
  </si>
  <si>
    <t>VrstaSub</t>
  </si>
  <si>
    <t>ZADARSKA</t>
  </si>
  <si>
    <t>ZAPPROSD</t>
  </si>
  <si>
    <t>ZAPPROST</t>
  </si>
  <si>
    <t>ZUPANIJA</t>
  </si>
  <si>
    <t>Zadvarje</t>
  </si>
  <si>
    <t>Zmijavci</t>
  </si>
  <si>
    <t>080631487</t>
  </si>
  <si>
    <t>Antunovac</t>
  </si>
  <si>
    <t>Beretinec</t>
  </si>
  <si>
    <t>Biskupija</t>
  </si>
  <si>
    <t>Bosiljevo</t>
  </si>
  <si>
    <t>Brestovac</t>
  </si>
  <si>
    <t>Brtonigla</t>
  </si>
  <si>
    <t>Cetingrad</t>
  </si>
  <si>
    <t>Dekanovec</t>
  </si>
  <si>
    <t>Dubravica</t>
  </si>
  <si>
    <t>Dubrovnik</t>
  </si>
  <si>
    <t>Duga Resa</t>
  </si>
  <si>
    <t>Dugo Selo</t>
  </si>
  <si>
    <t>Dugopolje</t>
  </si>
  <si>
    <t>IMAGODIZV</t>
  </si>
  <si>
    <t>Jagodnjak</t>
  </si>
  <si>
    <t>Jasenovac</t>
  </si>
  <si>
    <t>KNTRLISTE</t>
  </si>
  <si>
    <t>KONS_POST</t>
  </si>
  <si>
    <t>Kalinovac</t>
  </si>
  <si>
    <t>Klenovnik</t>
  </si>
  <si>
    <t>Kravarsko</t>
  </si>
  <si>
    <t>Lepoglava</t>
  </si>
  <si>
    <t xml:space="preserve">Ljekarne </t>
  </si>
  <si>
    <t>Marijanci</t>
  </si>
  <si>
    <t>Mihovljan</t>
  </si>
  <si>
    <t>NAZIV_OPC</t>
  </si>
  <si>
    <t>NAZIV_ZUP</t>
  </si>
  <si>
    <t>OIB rev.:</t>
  </si>
  <si>
    <t>OVL_OSOBA</t>
  </si>
  <si>
    <t>Oprisavci</t>
  </si>
  <si>
    <t>Orahovica</t>
  </si>
  <si>
    <t>Orehovica</t>
  </si>
  <si>
    <t>Oroslavje</t>
  </si>
  <si>
    <t>Peteranec</t>
  </si>
  <si>
    <t>Petrovsko</t>
  </si>
  <si>
    <t>Podbablje</t>
  </si>
  <si>
    <t>Podstrana</t>
  </si>
  <si>
    <t>Pojezerje</t>
  </si>
  <si>
    <t>Posedarje</t>
  </si>
  <si>
    <t>Punitovci</t>
  </si>
  <si>
    <t>Rogoznica</t>
  </si>
  <si>
    <t>SIF_SVRHE</t>
  </si>
  <si>
    <t>Sikirevci</t>
  </si>
  <si>
    <t>Sokolovac</t>
  </si>
  <si>
    <t>Stankovci</t>
  </si>
  <si>
    <t>Starigrad</t>
  </si>
  <si>
    <t>Suhopolje</t>
  </si>
  <si>
    <t>Telefaks:</t>
  </si>
  <si>
    <t>VRSTA_IZV</t>
  </si>
  <si>
    <t>Vela Luka</t>
  </si>
  <si>
    <t>Vrsta_izv</t>
  </si>
  <si>
    <t>Zaposleni</t>
  </si>
  <si>
    <t>Čabar</t>
  </si>
  <si>
    <t>Čavle</t>
  </si>
  <si>
    <t>Čazma</t>
  </si>
  <si>
    <t>Čepin</t>
  </si>
  <si>
    <t>Baška</t>
  </si>
  <si>
    <t>Drniš</t>
  </si>
  <si>
    <t>Koška</t>
  </si>
  <si>
    <t>Kršan</t>
  </si>
  <si>
    <t>Lukač</t>
  </si>
  <si>
    <t>Pićan</t>
  </si>
  <si>
    <t>Ploče</t>
  </si>
  <si>
    <t>Pošta</t>
  </si>
  <si>
    <t>Poreč</t>
  </si>
  <si>
    <t>Pušća</t>
  </si>
  <si>
    <t>Ružić</t>
  </si>
  <si>
    <t>Sirač</t>
  </si>
  <si>
    <t>Voćin</t>
  </si>
  <si>
    <t>Šifra</t>
  </si>
  <si>
    <t>Šolta</t>
  </si>
  <si>
    <t>Žminj</t>
  </si>
  <si>
    <t xml:space="preserve">   H R 0 5</t>
  </si>
  <si>
    <t>01.01.2014</t>
  </si>
  <si>
    <t>31.12.2014</t>
  </si>
  <si>
    <t>Bogdanovci</t>
  </si>
  <si>
    <t>Crikvenica</t>
  </si>
  <si>
    <t>Hercegovac</t>
  </si>
  <si>
    <t>IMAODLRASP</t>
  </si>
  <si>
    <t>IMAODLUTVR</t>
  </si>
  <si>
    <t>KONTAKT_OS</t>
  </si>
  <si>
    <t>Koprivnica</t>
  </si>
  <si>
    <t>Kraljevica</t>
  </si>
  <si>
    <t>Lipovljani</t>
  </si>
  <si>
    <t>Negoslavci</t>
  </si>
  <si>
    <t>Novi Marof</t>
  </si>
  <si>
    <t>Novo Virje</t>
  </si>
  <si>
    <t>OPIS_SVRHE</t>
  </si>
  <si>
    <t>Petrijanec</t>
  </si>
  <si>
    <t>Petrijevci</t>
  </si>
  <si>
    <t>Pisarovina</t>
  </si>
  <si>
    <t>Pleternica</t>
  </si>
  <si>
    <t>Ravna Gora</t>
  </si>
  <si>
    <t>SIF_VLASTI</t>
  </si>
  <si>
    <t>Stari Grad</t>
  </si>
  <si>
    <t>Tompojevci</t>
  </si>
  <si>
    <t>VRIJEDNOST</t>
  </si>
  <si>
    <t>Virovitica</t>
  </si>
  <si>
    <t>ZAPSTANJEP</t>
  </si>
  <si>
    <t>ZAPSTANJET</t>
  </si>
  <si>
    <t>54189804734</t>
  </si>
  <si>
    <t>Brckovljani</t>
  </si>
  <si>
    <t>Cista Provo</t>
  </si>
  <si>
    <t>Donji Lapac</t>
  </si>
  <si>
    <t>Ernestinovo</t>
  </si>
  <si>
    <t>GRAD ZAGREB</t>
  </si>
  <si>
    <t>Gornja Reka</t>
  </si>
  <si>
    <t>Gornja Vrba</t>
  </si>
  <si>
    <t>KONTROLIRAN</t>
  </si>
  <si>
    <t>KTR_LISTAMB</t>
  </si>
  <si>
    <t>Magadenovac</t>
  </si>
  <si>
    <t>NAZIVSERVIS</t>
  </si>
  <si>
    <t>Nova Kapela</t>
  </si>
  <si>
    <t>OPIS_VLASTI</t>
  </si>
  <si>
    <t>Podcrkavlje</t>
  </si>
  <si>
    <t>Pribislavec</t>
  </si>
  <si>
    <t>SIF_OBL_ORG</t>
  </si>
  <si>
    <t>Strahoninec</t>
  </si>
  <si>
    <t>Strizivojna</t>
  </si>
  <si>
    <t>Sveti Ilija</t>
  </si>
  <si>
    <t>Tar-Vabriga</t>
  </si>
  <si>
    <t>Vladislavci</t>
  </si>
  <si>
    <t>Čaglin</t>
  </si>
  <si>
    <t>Đakovo</t>
  </si>
  <si>
    <t>Fažana</t>
  </si>
  <si>
    <t>Fužine</t>
  </si>
  <si>
    <t>Garčin</t>
  </si>
  <si>
    <t>Gospić</t>
  </si>
  <si>
    <t>Gračac</t>
  </si>
  <si>
    <t>Jakšić</t>
  </si>
  <si>
    <t>Komiža</t>
  </si>
  <si>
    <t>Krašić</t>
  </si>
  <si>
    <t>Lovreć</t>
  </si>
  <si>
    <t>Našice</t>
  </si>
  <si>
    <t>Nuštar</t>
  </si>
  <si>
    <t>Općina</t>
  </si>
  <si>
    <t>Orebić</t>
  </si>
  <si>
    <t>Otočac</t>
  </si>
  <si>
    <t>Pašman</t>
  </si>
  <si>
    <t>Plaški</t>
  </si>
  <si>
    <t>Polača</t>
  </si>
  <si>
    <t>Požega</t>
  </si>
  <si>
    <t>Tučepi</t>
  </si>
  <si>
    <t>Unešić</t>
  </si>
  <si>
    <t>Vojnić</t>
  </si>
  <si>
    <t>Štitar</t>
  </si>
  <si>
    <t xml:space="preserve"> Vrtni put 3</t>
  </si>
  <si>
    <t>Babina Greda</t>
  </si>
  <si>
    <t>Hum Na Sutli</t>
  </si>
  <si>
    <t>Jastrebarsko</t>
  </si>
  <si>
    <t>Mali Bukovec</t>
  </si>
  <si>
    <t>PorijekloKap</t>
  </si>
  <si>
    <t>Reosiguranje</t>
  </si>
  <si>
    <t>Sveta Marija</t>
  </si>
  <si>
    <t>Uzgoj agruma</t>
  </si>
  <si>
    <t>Uzgoj duhana</t>
  </si>
  <si>
    <t>Uzgoj peradi</t>
  </si>
  <si>
    <t>Uzgoj svinja</t>
  </si>
  <si>
    <t xml:space="preserve"> 10000 ZAGREB</t>
  </si>
  <si>
    <t>Beli Manastir</t>
  </si>
  <si>
    <t>Brod Moravice</t>
  </si>
  <si>
    <t>Donja Dubrava</t>
  </si>
  <si>
    <t>Donja Stubica</t>
  </si>
  <si>
    <t>Donji Vidovec</t>
  </si>
  <si>
    <t>Ferdinandovac</t>
  </si>
  <si>
    <t>Fitnes centri</t>
  </si>
  <si>
    <t>KONTAKT_EMAIL</t>
  </si>
  <si>
    <t>Kula Norinska</t>
  </si>
  <si>
    <t>Mala Subotica</t>
  </si>
  <si>
    <t>Marija Gorica</t>
  </si>
  <si>
    <t>Martinska Ves</t>
  </si>
  <si>
    <t>Nova Bukovica</t>
  </si>
  <si>
    <t>OSTALI PODACI</t>
  </si>
  <si>
    <t>Sveta Nedelja</t>
  </si>
  <si>
    <t>Velika Gorica</t>
  </si>
  <si>
    <t>Velika Ludina</t>
  </si>
  <si>
    <t>Zagorska Sela</t>
  </si>
  <si>
    <t>Zemunik Donji</t>
  </si>
  <si>
    <t>Čačinci</t>
  </si>
  <si>
    <t>Čakovec</t>
  </si>
  <si>
    <t>Čeminac</t>
  </si>
  <si>
    <t>Đulovac</t>
  </si>
  <si>
    <t>Belišće</t>
  </si>
  <si>
    <t>Desinić</t>
  </si>
  <si>
    <t>Goričan</t>
  </si>
  <si>
    <t>Kaštela</t>
  </si>
  <si>
    <t>Korčula</t>
  </si>
  <si>
    <t>Lanišće</t>
  </si>
  <si>
    <t>Ližnjan</t>
  </si>
  <si>
    <t>Marčana</t>
  </si>
  <si>
    <t>Matični</t>
  </si>
  <si>
    <t>Mikleuš</t>
  </si>
  <si>
    <t>Okučani</t>
  </si>
  <si>
    <t>Omišalj</t>
  </si>
  <si>
    <t>Perušić</t>
  </si>
  <si>
    <t>Pučišća</t>
  </si>
  <si>
    <t>Ražanac</t>
  </si>
  <si>
    <t>Rovišće</t>
  </si>
  <si>
    <t>Sućuraj</t>
  </si>
  <si>
    <t>Sukošan</t>
  </si>
  <si>
    <t>Viškovo</t>
  </si>
  <si>
    <t>Višnjan</t>
  </si>
  <si>
    <t>Vođinci</t>
  </si>
  <si>
    <t>Šibenik</t>
  </si>
  <si>
    <t>Žakanje</t>
  </si>
  <si>
    <t>Županja</t>
  </si>
  <si>
    <t xml:space="preserve">   3. Goodwill</t>
  </si>
  <si>
    <t>Ankica Borovac</t>
  </si>
  <si>
    <t>BILANCA-PASIVA</t>
  </si>
  <si>
    <t>DODATNI PODACI</t>
  </si>
  <si>
    <t>Dodatni podaci</t>
  </si>
  <si>
    <t>Donji Miholjac</t>
  </si>
  <si>
    <t>Gornja Stubica</t>
  </si>
  <si>
    <t>Kontrolni broj</t>
  </si>
  <si>
    <t>Morski ribolov</t>
  </si>
  <si>
    <t>Naziv pozicije</t>
  </si>
  <si>
    <t>Novi Golubovec</t>
  </si>
  <si>
    <t>Opis kriterija</t>
  </si>
  <si>
    <t>Poslovi obrane</t>
  </si>
  <si>
    <t>Prezime i ime:</t>
  </si>
  <si>
    <t>Slavonski Brod</t>
  </si>
  <si>
    <t>Stari Jankovci</t>
  </si>
  <si>
    <t>Sveta Nedjelja</t>
  </si>
  <si>
    <t>Veliki Bukovec</t>
  </si>
  <si>
    <t>(naziv servisa)</t>
  </si>
  <si>
    <t>Biograd na Moru</t>
  </si>
  <si>
    <t>Brodski Stupnik</t>
  </si>
  <si>
    <t>Donji Kraljevec</t>
  </si>
  <si>
    <t>Generalski Stol</t>
  </si>
  <si>
    <t>Gornji Kneginec</t>
  </si>
  <si>
    <t>Hrvatska Dubica</t>
  </si>
  <si>
    <t>Mali poduzetnik</t>
  </si>
  <si>
    <t>Marija Bistrica</t>
  </si>
  <si>
    <t>Masten Tomislav</t>
  </si>
  <si>
    <t>Novi Vinodolski</t>
  </si>
  <si>
    <t>Otok (Vinkovci)</t>
  </si>
  <si>
    <t>Prekrcaj tereta</t>
  </si>
  <si>
    <t>Primorski Dolac</t>
  </si>
  <si>
    <t>Stari Mikanovci</t>
  </si>
  <si>
    <t>Tiskanje novina</t>
  </si>
  <si>
    <t>Tkanje tekstila</t>
  </si>
  <si>
    <t>Vanjski poslovi</t>
  </si>
  <si>
    <t>Velika Kopanica</t>
  </si>
  <si>
    <t>Velika Pisanica</t>
  </si>
  <si>
    <t>Veliko Trojstvo</t>
  </si>
  <si>
    <t>Zlatar-Bistrica</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</si>
  <si>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</si>
  <si>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</si>
  <si>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</si>
  <si>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</si>
  <si>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</si>
  <si>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</si>
  <si>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</si>
  <si>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</si>
  <si>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</si>
  <si>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</si>
  <si>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</si>
  <si>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</si>
  <si>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</si>
  <si>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</si>
  <si>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</si>
  <si>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</si>
  <si>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</si>
  <si>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</si>
  <si>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</si>
  <si>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</si>
  <si>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</si>
  <si>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</si>
  <si>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</si>
  <si>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</si>
  <si>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Veličina</t>
  </si>
  <si>
    <t>Viškovci</t>
  </si>
  <si>
    <t>Vižinada</t>
  </si>
  <si>
    <t>Zaprešić</t>
  </si>
  <si>
    <t>Zažablje</t>
  </si>
  <si>
    <t>Šenkovec</t>
  </si>
  <si>
    <t>Škabrnje</t>
  </si>
  <si>
    <t>Štefanje</t>
  </si>
  <si>
    <t>Štrigova</t>
  </si>
  <si>
    <t>Žumberak</t>
  </si>
  <si>
    <t>Županija</t>
  </si>
  <si>
    <r>
      <t xml:space="preserve">AOP
</t>
    </r>
    <r>
      <rPr>
        <b/>
        <sz val="8"/>
        <color indexed="9"/>
        <rFont val="Arial"/>
        <family val="2"/>
      </rPr>
      <t>oznaka</t>
    </r>
  </si>
  <si>
    <r>
      <t xml:space="preserve">AOP
</t>
    </r>
    <r>
      <rPr>
        <b/>
        <sz val="7"/>
        <color indexed="9"/>
        <rFont val="Arial"/>
        <family val="2"/>
      </rPr>
      <t>oznaka</t>
    </r>
  </si>
  <si>
    <t xml:space="preserve"> 82.  Stipendije</t>
  </si>
  <si>
    <t xml:space="preserve"> 86.  Otpremnine</t>
  </si>
  <si>
    <t>BILANCA - AKTIVA</t>
  </si>
  <si>
    <t>BRODSKO-POSAVSKA</t>
  </si>
  <si>
    <t>Donji Andrijevci</t>
  </si>
  <si>
    <t>Donji Kukuruzari</t>
  </si>
  <si>
    <t>Donji Martijanec</t>
  </si>
  <si>
    <t>Internet adresa:</t>
  </si>
  <si>
    <t>Izdavanje knjiga</t>
  </si>
  <si>
    <t>Izdavanje novina</t>
  </si>
  <si>
    <t>Naziv obveznika:</t>
  </si>
  <si>
    <t>Obveza revizije:</t>
  </si>
  <si>
    <t xml:space="preserve">Ostalo tiskanje </t>
  </si>
  <si>
    <t>Prethodna godina</t>
  </si>
  <si>
    <t>Proizvodnja piva</t>
  </si>
  <si>
    <t>Vrsta posla: 777</t>
  </si>
  <si>
    <t>5. Ostale rezerve</t>
  </si>
  <si>
    <t>Gornji Mihaljevec</t>
  </si>
  <si>
    <t>Krapinske Toplice</t>
  </si>
  <si>
    <t>Ostalo osiguranje</t>
  </si>
  <si>
    <t>Podravske Sesvete</t>
  </si>
  <si>
    <t>Popravak strojeva</t>
  </si>
  <si>
    <t>Proizvodnja alata</t>
  </si>
  <si>
    <t>Proizvodnja bakra</t>
  </si>
  <si>
    <t>Proizvodnja novca</t>
  </si>
  <si>
    <t>Proizvodnja plina</t>
  </si>
  <si>
    <t>Proizvodnja slada</t>
  </si>
  <si>
    <t>Sveti Ivan Zelina</t>
  </si>
  <si>
    <t>Trgovac pojedinac</t>
  </si>
  <si>
    <t>Velika Trnovitica</t>
  </si>
  <si>
    <t>Veliki poduzetnik</t>
  </si>
  <si>
    <t>Zrinski Topolovac</t>
  </si>
  <si>
    <t>Đelekovec</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</si>
  <si>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</si>
  <si>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</si>
  <si>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</si>
  <si>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</si>
  <si>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</si>
  <si>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</si>
  <si>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</si>
  <si>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</si>
  <si>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</si>
  <si>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</si>
  <si>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</si>
  <si>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</si>
  <si>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</si>
  <si>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</si>
  <si>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</si>
  <si>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</si>
  <si>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 xml:space="preserve">   2. Amortizacija</t>
  </si>
  <si>
    <t xml:space="preserve">   4. Amortizacija</t>
  </si>
  <si>
    <t xml:space="preserve">   7. Rezerviranja</t>
  </si>
  <si>
    <t>Djelatnosti muzeja</t>
  </si>
  <si>
    <t>KRAPINSKO-ZAGORSKA</t>
  </si>
  <si>
    <t>Kraljevec na Sutli</t>
  </si>
  <si>
    <t>Mirovinski fondovi</t>
  </si>
  <si>
    <t>Morska akvakultura</t>
  </si>
  <si>
    <t>Novigrad Podravski</t>
  </si>
  <si>
    <t>Obveznici revizije</t>
  </si>
  <si>
    <t>PRIMORSKO-GORANSKA</t>
  </si>
  <si>
    <t>Pravne djelatnosti</t>
  </si>
  <si>
    <t>Proizvodnja rublja</t>
  </si>
  <si>
    <t>Slobodno zanimanje</t>
  </si>
  <si>
    <t>Staro Petrovo Selo</t>
  </si>
  <si>
    <t>Svemirski prijevoz</t>
  </si>
  <si>
    <t>Ugradnja stolarije</t>
  </si>
  <si>
    <t>Usluge preseljenja</t>
  </si>
  <si>
    <t>Uzgoj deva i ljama</t>
  </si>
  <si>
    <t>Uzgoj muznih krava</t>
  </si>
  <si>
    <t>Uzgoj ovaca i koza</t>
  </si>
  <si>
    <t>Zajednica ustanova</t>
  </si>
  <si>
    <t>(strani kapital, %)</t>
  </si>
  <si>
    <t>1. Zakonske rezerve</t>
  </si>
  <si>
    <t>Djelatnosti bolnica</t>
  </si>
  <si>
    <t>Financijski leasing</t>
  </si>
  <si>
    <t>Hrvatska Kostajnica</t>
  </si>
  <si>
    <t>Internetski portali</t>
  </si>
  <si>
    <t>Osnovno obrazovanje</t>
  </si>
  <si>
    <t>Podravska Moslavina</t>
  </si>
  <si>
    <t>Popis dokumentacije</t>
  </si>
  <si>
    <t>Porijeklo kapitala:</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</si>
  <si>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</si>
  <si>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</si>
  <si>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</si>
  <si>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</si>
  <si>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</si>
  <si>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</si>
  <si>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</si>
  <si>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</si>
  <si>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</si>
  <si>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</si>
  <si>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</si>
  <si>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</si>
  <si>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</si>
  <si>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</si>
  <si>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</si>
  <si>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</si>
  <si>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</si>
  <si>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</si>
  <si>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Vlasništvo</t>
  </si>
  <si>
    <t>Vratišinec</t>
  </si>
  <si>
    <t>ZAGREBAČKA</t>
  </si>
  <si>
    <t>Šestanovac</t>
  </si>
  <si>
    <t>2. Preneseni gubitak</t>
  </si>
  <si>
    <t>A) KAPITAL I REZERVE</t>
  </si>
  <si>
    <t>Cjevovodni transport</t>
  </si>
  <si>
    <t>Proizvodnja celuloze</t>
  </si>
  <si>
    <t xml:space="preserve">Proizvodnja ljepila </t>
  </si>
  <si>
    <t>Prva verzija obrasca</t>
  </si>
  <si>
    <t>Rastavljanje olupina</t>
  </si>
  <si>
    <t>SPLITSKO-DALMATINSKA</t>
  </si>
  <si>
    <t>Sveti Juraj na Bregu</t>
  </si>
  <si>
    <t>Sveti Martin na Muri</t>
  </si>
  <si>
    <t>Sveti Petar Orehovec</t>
  </si>
  <si>
    <t>Upravljanje zgradama</t>
  </si>
  <si>
    <t>VUKOVARSKO-SRIJEMSKA</t>
  </si>
  <si>
    <t>XII.  POREZ NA DOBIT</t>
  </si>
  <si>
    <t>(u prethodnoj godini)</t>
  </si>
  <si>
    <t>4. Statutarne rezerve</t>
  </si>
  <si>
    <t>Djelatnosti keteringa</t>
  </si>
  <si>
    <t>Djelatnosti pakiranja</t>
  </si>
  <si>
    <t>Djelatnosti sindikata</t>
  </si>
  <si>
    <t>II. KAPITALNE REZERVE</t>
  </si>
  <si>
    <t>Privatno od osnivanja</t>
  </si>
  <si>
    <t>Proizvodnja aluminija</t>
  </si>
  <si>
    <t>Proizvodnja sladoleda</t>
  </si>
  <si>
    <t>Strojna obrada metala</t>
  </si>
  <si>
    <t xml:space="preserve">Uzgoj predivog bilja </t>
  </si>
  <si>
    <t>Uzgoj uljanih plodova</t>
  </si>
  <si>
    <t>Bedekovčina</t>
  </si>
  <si>
    <t>Ivanić-Grad</t>
  </si>
  <si>
    <t>Klinča Sela</t>
  </si>
  <si>
    <t>Mali Lošinj</t>
  </si>
  <si>
    <t xml:space="preserve">Sječa drva </t>
  </si>
  <si>
    <t>VARAŽDINSKA</t>
  </si>
  <si>
    <t xml:space="preserve">   1. Izdaci za razvoj</t>
  </si>
  <si>
    <t xml:space="preserve">   3. Gotovi proizvodi</t>
  </si>
  <si>
    <t xml:space="preserve">   5. Smanjenje zaliha</t>
  </si>
  <si>
    <t xml:space="preserve"> 84.  Primici u naravi</t>
  </si>
  <si>
    <t>BJELOVARSKO-BILOGORSKA</t>
  </si>
  <si>
    <t>Cestovni prijevoz robe</t>
  </si>
  <si>
    <t>I. ZALIHE (036 do 042)</t>
  </si>
  <si>
    <t>Lijevanje lakih metala</t>
  </si>
  <si>
    <t>Popravak ostale opreme</t>
  </si>
  <si>
    <t>Proizvodnja eksploziva</t>
  </si>
  <si>
    <t>Proizvodnja motocikala</t>
  </si>
  <si>
    <t>Rad sportskih objekata</t>
  </si>
  <si>
    <t>VII. MANJINSKI INTERES</t>
  </si>
  <si>
    <t xml:space="preserve"> 100.  Uvoz u razdoblju</t>
  </si>
  <si>
    <t>Fotografske djelatnosti</t>
  </si>
  <si>
    <t>Knjigovodstveni servis:</t>
  </si>
  <si>
    <t>Nisu obveznici revizije</t>
  </si>
  <si>
    <t>Obiteljsko gospodarstvo</t>
  </si>
  <si>
    <t>Osoba za kontaktiranje:</t>
  </si>
  <si>
    <t>Prethodna godina
(neto)</t>
  </si>
  <si>
    <t>Slatkovodna akvakultura</t>
  </si>
  <si>
    <t>Andrijaševci</t>
  </si>
  <si>
    <t>Sveti Lovreč</t>
  </si>
  <si>
    <t>Svetvinčenat</t>
  </si>
  <si>
    <t>Taksi služba</t>
  </si>
  <si>
    <t>Vađenje soli</t>
  </si>
  <si>
    <t>Šifra NKD-a:</t>
  </si>
  <si>
    <t xml:space="preserve">   1. Dobit prije poreza</t>
  </si>
  <si>
    <t xml:space="preserve">   1. Prihodi od prodaje</t>
  </si>
  <si>
    <t>1. Dobit poslovne godine</t>
  </si>
  <si>
    <t>Broj mjeseci poslovanja:</t>
  </si>
  <si>
    <t>Gradnja mostova i tunela</t>
  </si>
  <si>
    <t>Naziv poslovnog subjekta</t>
  </si>
  <si>
    <t>Popravak satova i nakita</t>
  </si>
  <si>
    <t>Privatno nakon pretvorbe</t>
  </si>
  <si>
    <t>Proizvodnja ulja i masti</t>
  </si>
  <si>
    <t>Uklanjanje otpadnih voda</t>
  </si>
  <si>
    <t>Veterinarske djelatnosti</t>
  </si>
  <si>
    <r>
      <t>Obrazac</t>
    </r>
    <r>
      <rPr>
        <b/>
        <sz val="10"/>
        <color indexed="18"/>
        <rFont val="Arial"/>
        <family val="2"/>
      </rPr>
      <t xml:space="preserve">
</t>
    </r>
    <r>
      <rPr>
        <b/>
        <sz val="12"/>
        <color indexed="18"/>
        <rFont val="Arial Black"/>
        <family val="2"/>
      </rPr>
      <t>POD-BIL</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</si>
  <si>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</si>
  <si>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POD-NTD</t>
    </r>
  </si>
  <si>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</si>
  <si>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</si>
  <si>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t>Arhitektonske djelatnosti</t>
  </si>
  <si>
    <t>Gradnja cesta i autocesta</t>
  </si>
  <si>
    <t>Obrada nuklearnoga goriva</t>
  </si>
  <si>
    <t>Piljenje i blanjanje drva</t>
  </si>
  <si>
    <t>Proizvodnja brava i okova</t>
  </si>
  <si>
    <t>Proizvodnja fibro-cementa</t>
  </si>
  <si>
    <t>Proizvodnja ravnog stakla</t>
  </si>
  <si>
    <t>Proizvodnja zidnih tapeta</t>
  </si>
  <si>
    <t>Skupljanje opasnog otpada</t>
  </si>
  <si>
    <t>Srednje veliki poduzetnik</t>
  </si>
  <si>
    <t>Ulica grada Vukovara 72/V</t>
  </si>
  <si>
    <t>Vrsta poslovnog subjekta:</t>
  </si>
  <si>
    <t>Vrste poslovnog subjekta:</t>
  </si>
  <si>
    <t>Breznički Hum</t>
  </si>
  <si>
    <t>LIČKO-SENJSKA</t>
  </si>
  <si>
    <t>Nova Gradiška</t>
  </si>
  <si>
    <t>Tekuća godina</t>
  </si>
  <si>
    <t xml:space="preserve">Uzgoj grožđa </t>
  </si>
  <si>
    <t xml:space="preserve">     3. Druga rezerviranja</t>
  </si>
  <si>
    <t xml:space="preserve">   1. Sirovine i materijal</t>
  </si>
  <si>
    <t xml:space="preserve">   2. Proizvodnja u tijeku</t>
  </si>
  <si>
    <t xml:space="preserve">   5. Predujmovi za zalihe</t>
  </si>
  <si>
    <t xml:space="preserve"> 23b. Osnovno stado - neto</t>
  </si>
  <si>
    <t>2. Gubitak poslovne godine</t>
  </si>
  <si>
    <t>Izdavanje ostalog softvera</t>
  </si>
  <si>
    <t xml:space="preserve">Proizvodnja vapna i gipsa </t>
  </si>
  <si>
    <t xml:space="preserve"> 23a. Osnovno stado - bruto</t>
  </si>
  <si>
    <t>Elektroinstalacijski radovi</t>
  </si>
  <si>
    <t>Hladno valjanje uskih vrpci</t>
  </si>
  <si>
    <t>Kontrolni zbroj (300 + 301)</t>
  </si>
  <si>
    <t>Ostale sportske djelatnosti</t>
  </si>
  <si>
    <t>Proizvodnja motornih vozila</t>
  </si>
  <si>
    <t>Proizvodnja sportske opreme</t>
  </si>
  <si>
    <t>Skupljanje neopasnog otpada</t>
  </si>
  <si>
    <t>info@racunovodstvo-sjena.hr</t>
  </si>
  <si>
    <t>Donja Motičina</t>
  </si>
  <si>
    <t>Grubišno Polje</t>
  </si>
  <si>
    <t>Kloštar Ivanić</t>
  </si>
  <si>
    <t>Rač.ured Sjena</t>
  </si>
  <si>
    <t>Stara Gradiška</t>
  </si>
  <si>
    <t>Veliki Grđevac</t>
  </si>
  <si>
    <t>točka na kraju</t>
  </si>
  <si>
    <t xml:space="preserve">     4. Obveze za predujmove</t>
  </si>
  <si>
    <t xml:space="preserve">    3. Postrojenja i oprema </t>
  </si>
  <si>
    <t xml:space="preserve">    9. Ulaganje u nekretnine</t>
  </si>
  <si>
    <t>Djelatnosti pozivnih centara</t>
  </si>
  <si>
    <t>IV. NOVAC U BANCI I BLAGAJNI</t>
  </si>
  <si>
    <t>IV. REVALORIZACIJSKE REZERVE</t>
  </si>
  <si>
    <t>Kontrolni zbroj (171 do 186)</t>
  </si>
  <si>
    <t>Kontrolni zbroj (188 do 205)</t>
  </si>
  <si>
    <t>Kontrolni zbroj (207 do 211)</t>
  </si>
  <si>
    <t>Kontrolni zbroj (213 do 218)</t>
  </si>
  <si>
    <t>Kontrolni zbroj (220 do 225)</t>
  </si>
  <si>
    <t>Kontrolni zbroj (227 do 231)</t>
  </si>
  <si>
    <t>Kontrolni zbroj (233 do 238)</t>
  </si>
  <si>
    <t>Kontrolni zbroj (240 do 249)</t>
  </si>
  <si>
    <t>Kontrolni zbroj (251 do 254)</t>
  </si>
  <si>
    <t>Kontrolni zbroj (278 do 280)</t>
  </si>
  <si>
    <t>Kontrolni zbroj (282 do 285)</t>
  </si>
  <si>
    <t>Kontrolni zbroj (287 do 292)</t>
  </si>
  <si>
    <t>Kontrolni zbroj (294 do 298)</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</si>
  <si>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</si>
  <si>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</si>
  <si>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</si>
  <si>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</si>
  <si>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</si>
  <si>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</si>
  <si>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</si>
  <si>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2. Ostali poslovni prihodi</t>
  </si>
  <si>
    <t xml:space="preserve">   8. Ostali poslovni rashodi</t>
  </si>
  <si>
    <t>Djelatnosti sportskih klubova</t>
  </si>
  <si>
    <t>Djelatnosti ustanova za njegu</t>
  </si>
  <si>
    <t>Emitiranje radijskog programa</t>
  </si>
  <si>
    <t>I. TEMELJNI (UPISANI) KAPITAL</t>
  </si>
  <si>
    <t>Opskrba parom i klimatizacija</t>
  </si>
  <si>
    <t>Pogrebne i srodne djelatnosti</t>
  </si>
  <si>
    <t>Proizvodnja brusnih proizvoda</t>
  </si>
  <si>
    <t>Proizvodnja plemenitih metala</t>
  </si>
  <si>
    <t>Proizvodnja staklenih vlakana</t>
  </si>
  <si>
    <t>Uzgoj ostalih goveda i bivola</t>
  </si>
  <si>
    <t>Adresa e-pošte:</t>
  </si>
  <si>
    <t>Levanjska Varoš</t>
  </si>
  <si>
    <t>Mursko Središće</t>
  </si>
  <si>
    <t>Ostali smještaj</t>
  </si>
  <si>
    <t>Slavonski Šamac</t>
  </si>
  <si>
    <t>Vađenje lignita</t>
  </si>
  <si>
    <t>Vađenje treseta</t>
  </si>
  <si>
    <t>Šifra županije:</t>
  </si>
  <si>
    <t>Špišić Bukovica</t>
  </si>
  <si>
    <t>Župa Dubrovačka</t>
  </si>
  <si>
    <t xml:space="preserve">  1. Dobit razdoblja (149-151)</t>
  </si>
  <si>
    <t xml:space="preserve"> 18b. Nestambene zgrade - neto</t>
  </si>
  <si>
    <t>2. Rezerve za vlastite dionice</t>
  </si>
  <si>
    <t>Djelatnosti novinskih agencija</t>
  </si>
  <si>
    <t>Popravak komunikacijske opreme</t>
  </si>
  <si>
    <t>Proizvodnja mlinskih proizvoda</t>
  </si>
  <si>
    <t>Proizvodnja proizvoda od krzna</t>
  </si>
  <si>
    <t>Redni broj i rezultat kontrole</t>
  </si>
  <si>
    <t xml:space="preserve"> 18a. Nestambene zgrade - bruto</t>
  </si>
  <si>
    <t>Pomorski i obalni prijevoz robe</t>
  </si>
  <si>
    <t>Proizvodnja duhanskih proizvoda</t>
  </si>
  <si>
    <t>Proizvodnja gotove hrane i jela</t>
  </si>
  <si>
    <t xml:space="preserve">Proizvodnja sanitarne keramike </t>
  </si>
  <si>
    <t>Sudske i pravosudne djelatnosti</t>
  </si>
  <si>
    <t>    1. Izdaci za razvoj - bruto</t>
  </si>
  <si>
    <t xml:space="preserve">    1. Zemljište</t>
  </si>
  <si>
    <t>Dioničko društvo</t>
  </si>
  <si>
    <t>Gornji Bogićevci</t>
  </si>
  <si>
    <t>Inozemni osnivač</t>
  </si>
  <si>
    <t>Lijevanje čelika</t>
  </si>
  <si>
    <t>Mošćenička Draga</t>
  </si>
  <si>
    <t>Oznaka veličine:</t>
  </si>
  <si>
    <t>Oznake veličine:</t>
  </si>
  <si>
    <t>Plitvička Jezera</t>
  </si>
  <si>
    <t>Stubičke Toplice</t>
  </si>
  <si>
    <t>Sveti Ivan Žabno</t>
  </si>
  <si>
    <t>Veliko Trgovišće</t>
  </si>
  <si>
    <t>ŠIBENSKO-KNINSKA</t>
  </si>
  <si>
    <t xml:space="preserve">  2. Gubitak razdoblja (151-148)</t>
  </si>
  <si>
    <t xml:space="preserve"> 21b. Prijevozna sredstva - neto</t>
  </si>
  <si>
    <t xml:space="preserve"> 80.  Premije osiguranja (bruto)</t>
  </si>
  <si>
    <t xml:space="preserve"> 90.  Prihodi od udjela u dobiti</t>
  </si>
  <si>
    <t>2. Pripisana manjinskom interesu</t>
  </si>
  <si>
    <t>2. Pripisano manjinskom interesu</t>
  </si>
  <si>
    <t>Djelatnosti dnevne skrbi o djeci</t>
  </si>
  <si>
    <t>Djelatnosti prikazivanja filmova</t>
  </si>
  <si>
    <t>Kampovi i prostori za kampiranje</t>
  </si>
  <si>
    <t>Poslovi javnog reda i sigurnosti</t>
  </si>
  <si>
    <t>Prerada i konzerviranje krumpira</t>
  </si>
  <si>
    <t>Proizvodnja sastavljenog parketa</t>
  </si>
  <si>
    <t>XIV. DOBIT ILI GUBITAK RAZDOBLJA</t>
  </si>
  <si>
    <t xml:space="preserve">    4. Ostali financijski rashodi</t>
  </si>
  <si>
    <t xml:space="preserve">    8. Ostala materijalna imovina</t>
  </si>
  <si>
    <t xml:space="preserve"> 21a. Prijevozna sredstva - bruto</t>
  </si>
  <si>
    <t xml:space="preserve"> 68.  Prihodi od prodaje u zemlji</t>
  </si>
  <si>
    <t>106.  Broj lokalnih jedinica (LJ)</t>
  </si>
  <si>
    <t>Djelatnosti upravljanja fondovima</t>
  </si>
  <si>
    <t>Djelatnosti vjerskih organizacija</t>
  </si>
  <si>
    <t>Emitiranje televizijskog programa</t>
  </si>
  <si>
    <t>Lijevanje ostalih obojenih metala</t>
  </si>
  <si>
    <t>Obrtnik, obveznik poreza na dobit</t>
  </si>
  <si>
    <t>Ostalo ustupanje ljudskih resursa</t>
  </si>
  <si>
    <t>Predaja samo u svrhu javne objave</t>
  </si>
  <si>
    <t>Proizvodnja industrijskih plinova</t>
  </si>
  <si>
    <t>Proizvodnja komunikacijske opreme</t>
  </si>
  <si>
    <t>Soboslikarski i staklarski radovi</t>
  </si>
  <si>
    <t>VII.  IZVANREDNI - OSTALI PRIHODI</t>
  </si>
  <si>
    <t>VIII. IZVANREDNI - OSTALI RASHODI</t>
  </si>
  <si>
    <r>
      <t xml:space="preserve">Rbr. 
</t>
    </r>
    <r>
      <rPr>
        <b/>
        <sz val="8"/>
        <color indexed="9"/>
        <rFont val="Arial"/>
        <family val="2"/>
      </rPr>
      <t>bilješke</t>
    </r>
  </si>
  <si>
    <t xml:space="preserve"> 24b. Šume – neto</t>
  </si>
  <si>
    <t>1. Zadržana dobit</t>
  </si>
  <si>
    <t>Godišnje izvješće</t>
  </si>
  <si>
    <t>Kloštar Podravski</t>
  </si>
  <si>
    <t>Kneževi Vinogradi</t>
  </si>
  <si>
    <t>Koprivnički Bregi</t>
  </si>
  <si>
    <t>Lišane Ostrovičke</t>
  </si>
  <si>
    <t>Lijevanje željeza</t>
  </si>
  <si>
    <t>POŽEŠKO-SLAVONSKA</t>
  </si>
  <si>
    <t>Proizvodnja obuće</t>
  </si>
  <si>
    <t>Proizvodnja žbuke</t>
  </si>
  <si>
    <t>Satnica Đakovačka</t>
  </si>
  <si>
    <t>Skladištenje robe</t>
  </si>
  <si>
    <t>Vinodolska Općina</t>
  </si>
  <si>
    <t>Vrsta izvještaja:</t>
  </si>
  <si>
    <r>
      <t xml:space="preserve">Kontrolni zbroj </t>
    </r>
    <r>
      <rPr>
        <sz val="9"/>
        <rFont val="Arial"/>
        <family val="2"/>
      </rPr>
      <t>(259 do 276)</t>
    </r>
  </si>
  <si>
    <t xml:space="preserve">     5. Ostali financijski prihodi</t>
  </si>
  <si>
    <t xml:space="preserve">     8. Obveze prema zaposlenicima</t>
  </si>
  <si>
    <t xml:space="preserve">   6. Ostala nematerijalna imovina</t>
  </si>
  <si>
    <t xml:space="preserve"> 15. Ulaganje u nekretnine - bruto</t>
  </si>
  <si>
    <t xml:space="preserve">Hladno oblikovanje i profiliranje </t>
  </si>
  <si>
    <t>Kriterij 1. Iznos aktive (AOP 060)</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</si>
  <si>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</si>
  <si>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</si>
  <si>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</si>
  <si>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</si>
  <si>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</si>
  <si>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</si>
  <si>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</si>
  <si>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</si>
  <si>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</si>
  <si>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</si>
  <si>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r>
      <t xml:space="preserve">B)  REZERVIRANJA </t>
    </r>
    <r>
      <rPr>
        <sz val="9"/>
        <rFont val="Arial"/>
        <family val="2"/>
      </rPr>
      <t>(080 do 082)</t>
    </r>
  </si>
  <si>
    <r>
      <t xml:space="preserve">I. POSLOVNI PRIHODI </t>
    </r>
    <r>
      <rPr>
        <sz val="9"/>
        <rFont val="Arial"/>
        <family val="2"/>
      </rPr>
      <t>(112+113)</t>
    </r>
  </si>
  <si>
    <t xml:space="preserve">     7. Ostala financijska imovina </t>
  </si>
  <si>
    <t>Agencije za poslovanje nekretninama</t>
  </si>
  <si>
    <t>Osobni identifikacijski broj (OIB):</t>
  </si>
  <si>
    <t>Postavljanje podnih i zidnih obloga</t>
  </si>
  <si>
    <t>Prerada i konzerviranje mesa peradi</t>
  </si>
  <si>
    <t>Proizvodnja ostalih obojenih metala</t>
  </si>
  <si>
    <t>Proizvodnja ostalog tekstila, d. n.</t>
  </si>
  <si>
    <t>Proizvodnja strojeva za metalurgiju</t>
  </si>
  <si>
    <t>Uzgoj konja, magaraca, mula i mazgi</t>
  </si>
  <si>
    <t>    9. Postrojenja i oprema - bruto</t>
  </si>
  <si>
    <t xml:space="preserve"> 24a. Šume – bruto</t>
  </si>
  <si>
    <t>(u tekućoj godini)</t>
  </si>
  <si>
    <t>Kaštelir - Labinci</t>
  </si>
  <si>
    <t>Komanditno društvo</t>
  </si>
  <si>
    <t>Koprivnički Ivanec</t>
  </si>
  <si>
    <t>Malinska-Dubašnica</t>
  </si>
  <si>
    <t>Matični broj (MB):</t>
  </si>
  <si>
    <t>Matični broj DZS-a</t>
  </si>
  <si>
    <t>OSIJEČKO-BARANJSKA</t>
  </si>
  <si>
    <t>Oznaka vlasništva:</t>
  </si>
  <si>
    <t>Proizvodnja šećera</t>
  </si>
  <si>
    <t>Radovi na krovištu</t>
  </si>
  <si>
    <t>SISAČKO-MOSLAVAČKA</t>
  </si>
  <si>
    <t>Sveti Petar u Šumi</t>
  </si>
  <si>
    <t>Životno osiguranje</t>
  </si>
  <si>
    <t>II. MATERIJALNA IMOVINA (011 do 019)</t>
  </si>
  <si>
    <t>Iznajmljivanje videokaseta i diskova</t>
  </si>
  <si>
    <t>Kriterij 2. Ukupni prihodi (AOP 146)</t>
  </si>
  <si>
    <t>Obrada i zbrinjavanje opasnog otpada</t>
  </si>
  <si>
    <t>Proizvodnja farmaceutskih pripravaka</t>
  </si>
  <si>
    <t>Proizvodnja ostalih alatnih strojeva</t>
  </si>
  <si>
    <t>Rezanje, oblikovanje i obrada kamena</t>
  </si>
  <si>
    <t>Uzgoj usjeva za pripremanje napitaka</t>
  </si>
  <si>
    <t xml:space="preserve">     5. Ulaganja u vrijednosne papire</t>
  </si>
  <si>
    <t xml:space="preserve">    7. Materijalna imovina u pripremi</t>
  </si>
  <si>
    <t xml:space="preserve"> 69.  Prihodi od prodaje u inozemstvu</t>
  </si>
  <si>
    <t>Dorada sjemena za sjemenski materijal</t>
  </si>
  <si>
    <t>I. NEMATERIJALNA IMOVINA (004 do 009)</t>
  </si>
  <si>
    <t>Kupnja i prodaja vlastitih nekretnina</t>
  </si>
  <si>
    <t xml:space="preserve">Nespecijalizirana trgovina na veliko </t>
  </si>
  <si>
    <t>ORIGINALNE UPUTE S PAPIRNATOG OBRASCA</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</si>
  <si>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</si>
  <si>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</si>
  <si>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</si>
  <si>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</si>
  <si>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</si>
  <si>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</si>
  <si>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</si>
  <si>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</si>
  <si>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(domaći kapital, %)</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</si>
  <si>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</si>
  <si>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</si>
  <si>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</si>
  <si>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</si>
  <si>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</si>
  <si>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</si>
  <si>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</si>
  <si>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</si>
  <si>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</si>
  <si>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</si>
  <si>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općine/grada:</t>
  </si>
  <si>
    <t xml:space="preserve">     2. Rezerviranja za porezne obveze</t>
  </si>
  <si>
    <t xml:space="preserve">   5. Nematerijalna imovina u pripremi</t>
  </si>
  <si>
    <t>Broj zaposlenih
(na temelju sati rada)</t>
  </si>
  <si>
    <t>Gradnja stambenih i nestambenih zgrada</t>
  </si>
  <si>
    <t>I. DOBIT ILI GUBITAK RAZDOBLJA (= 152)</t>
  </si>
  <si>
    <t>Obrada i zbrinjavanje neopasnog otpada</t>
  </si>
  <si>
    <t>Ostali kopneni prijevoz putnika, d. n.</t>
  </si>
  <si>
    <t>Priprema i predenje tekstilnih vlakana</t>
  </si>
  <si>
    <t>Proizvodnja nakita i srodnih proizvoda</t>
  </si>
  <si>
    <t>Proizvodnja ostalih crpki i kompresora</t>
  </si>
  <si>
    <t>Trgovina na veliko ostacima i otpacima</t>
  </si>
  <si>
    <t xml:space="preserve">     6. Obveze po vrijednosnim papirima</t>
  </si>
  <si>
    <t xml:space="preserve">  1. Dobit prije oporezivanja (146-147)</t>
  </si>
  <si>
    <t xml:space="preserve"> 14. Ostala materijalna imovina - bruto</t>
  </si>
  <si>
    <t>1. Pripisana imateljima kapitala matice</t>
  </si>
  <si>
    <t>1. Pripisano imateljima kapitala matice</t>
  </si>
  <si>
    <t>Djelatnosti satelitske telekomunikacije</t>
  </si>
  <si>
    <t>Proizvodnja strojeva za plastiku i gumu</t>
  </si>
  <si>
    <t>Specijalizirane dizajnerske djelatnosti</t>
  </si>
  <si>
    <t xml:space="preserve">   4. Trgovačka roba</t>
  </si>
  <si>
    <t xml:space="preserve"> 17b. Softver – neto</t>
  </si>
  <si>
    <t>Dovršavanje tekstila</t>
  </si>
  <si>
    <t>Hladno vučenje šipki</t>
  </si>
  <si>
    <t>Istražne djelatnosti</t>
  </si>
  <si>
    <t>Središnje bankarstvo</t>
  </si>
  <si>
    <t>Tekuća godina
(neto)</t>
  </si>
  <si>
    <t>Trnovec Bartolovečki</t>
  </si>
  <si>
    <t>Uklanjanje građevina</t>
  </si>
  <si>
    <t>Zračni prijevoz robe</t>
  </si>
  <si>
    <t>Šifra svrhe predaje:</t>
  </si>
  <si>
    <t xml:space="preserve">    6. Predujmovi za materijalnu imovinu</t>
  </si>
  <si>
    <t xml:space="preserve"> 54.  Prihod od industrijske djelatnosti</t>
  </si>
  <si>
    <t>Djelatnosti zabavnih i tematskih parkova</t>
  </si>
  <si>
    <t>Navigacija kroz Excel datoteku, List --&gt;</t>
  </si>
  <si>
    <t>Organizacija izvedbe projekata za zgrade</t>
  </si>
  <si>
    <t>Privatna osoba, obveznik poreza na dobit</t>
  </si>
  <si>
    <t>Trgovina na veliko duhanskim proizvodima</t>
  </si>
  <si>
    <t>Trgovina na veliko kemijskim proizvodima</t>
  </si>
  <si>
    <t>Usluge pripreme za tisak i objavljivanje</t>
  </si>
  <si>
    <t>Uzgoj sadnog materijala i ukrasnog bilja</t>
  </si>
  <si>
    <r>
      <t xml:space="preserve">Broj zaposlenih:
</t>
    </r>
    <r>
      <rPr>
        <sz val="8"/>
        <rFont val="Arial"/>
        <family val="2"/>
      </rPr>
      <t>(krajem razdoblja)</t>
    </r>
  </si>
  <si>
    <r>
      <t xml:space="preserve">E)  UKUPNO AKTIVA </t>
    </r>
    <r>
      <rPr>
        <sz val="9"/>
        <rFont val="Arial"/>
        <family val="2"/>
      </rPr>
      <t>(001+002+034+059)</t>
    </r>
  </si>
  <si>
    <t xml:space="preserve">   10. Obveze s osnove udjela u rezultatu</t>
  </si>
  <si>
    <t xml:space="preserve">  2. Gubitak prije oporezivanja (147-146)</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</si>
  <si>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</si>
  <si>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</si>
  <si>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</si>
  <si>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</si>
  <si>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</si>
  <si>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</si>
  <si>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</si>
  <si>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Trgovina na veliko parfemima i kozmetikom</t>
  </si>
  <si>
    <t xml:space="preserve">   5. Ostali troškovi</t>
  </si>
  <si>
    <t xml:space="preserve"> 17a. Softver – bruto</t>
  </si>
  <si>
    <t>Mješovita proizvodnja</t>
  </si>
  <si>
    <t>Naziv općine /  grada</t>
  </si>
  <si>
    <t>VIROVITIČKO-PODRAVSKA</t>
  </si>
  <si>
    <t xml:space="preserve">Vađenje sirove nafte </t>
  </si>
  <si>
    <t>Šifra načina predaje:</t>
  </si>
  <si>
    <t>više od 32.500.000 kn</t>
  </si>
  <si>
    <t>više od 50 zaposlenih</t>
  </si>
  <si>
    <t>više od 65.000.000 kn</t>
  </si>
  <si>
    <r>
      <t xml:space="preserve">IV. FINANCIJSKI RASHODI </t>
    </r>
    <r>
      <rPr>
        <sz val="9"/>
        <rFont val="Arial"/>
        <family val="2"/>
      </rPr>
      <t>(138 do 141)</t>
    </r>
  </si>
  <si>
    <t>Organizacija sastanaka i poslovnih sajmova</t>
  </si>
  <si>
    <t>Trgovina na veliko ostalim poluproizvodima</t>
  </si>
  <si>
    <r>
      <t xml:space="preserve">III. FINANCIJSKI PRIHODI </t>
    </r>
    <r>
      <rPr>
        <sz val="9"/>
        <rFont val="Arial"/>
        <family val="2"/>
      </rPr>
      <t>(132 do 136)</t>
    </r>
  </si>
  <si>
    <t xml:space="preserve"> 13. Materijalna imovina u pripremi - bruto</t>
  </si>
  <si>
    <t xml:space="preserve"> 99.  Investicije u novu dugotrajnu imovinu</t>
  </si>
  <si>
    <t>Djelatnosti obveznoga socijalnog osiguranja</t>
  </si>
  <si>
    <t>Obrazovanje nakon srednjeg koje nije visoko</t>
  </si>
  <si>
    <t>Opis promjene u odnosu na prethodnu verziju</t>
  </si>
  <si>
    <t>Proizvodnja proizvoda od mesa i mesa peradi</t>
  </si>
  <si>
    <t>    6. Ostala nematerijalna imovina - bruto</t>
  </si>
  <si>
    <t xml:space="preserve">   3. Povećanje zaliha</t>
  </si>
  <si>
    <t xml:space="preserve">   7. Biološka imovina</t>
  </si>
  <si>
    <t>(matični broj servisa)</t>
  </si>
  <si>
    <t>DUBROVAČKO-NERETVANSKA</t>
  </si>
  <si>
    <t>KOPRIVNIČKO-KRIŽEVAČKA</t>
  </si>
  <si>
    <t>Opis šifre djelatnosti</t>
  </si>
  <si>
    <t>RAČUN DOBITI I GUBITKA</t>
  </si>
  <si>
    <t>Vađenje željeznih ruda</t>
  </si>
  <si>
    <t>više od 130.000.000 kn</t>
  </si>
  <si>
    <t>više od 250 zaposlenih</t>
  </si>
  <si>
    <t>više od 260.000.000 kn</t>
  </si>
  <si>
    <r>
      <t xml:space="preserve">Evidencijski broj
</t>
    </r>
    <r>
      <rPr>
        <sz val="7"/>
        <rFont val="Arial"/>
        <family val="2"/>
      </rPr>
      <t>(popunjava Registar)</t>
    </r>
  </si>
  <si>
    <t xml:space="preserve">     1. Obveze prema povezanim poduzetnicima</t>
  </si>
  <si>
    <t xml:space="preserve">     2. Dani zajmovi povezanim poduzetnicima</t>
  </si>
  <si>
    <t xml:space="preserve">   6. Dugotrajna imovina namijenjena prodaji</t>
  </si>
  <si>
    <t xml:space="preserve">Djelatnosti agenata i posrednika osiguranja </t>
  </si>
  <si>
    <t>Druga osoba za koje je upis propisan zakonom</t>
  </si>
  <si>
    <t>III. REZERVE IZ DOBITI (066+067-068+069+070)</t>
  </si>
  <si>
    <t>Instaliranje industrijskih strojeva i opreme</t>
  </si>
  <si>
    <t>Ostali nespomenuti obveznici poreza na dobit</t>
  </si>
  <si>
    <t>Proizvodnja elektroinstalacijskog materijala</t>
  </si>
  <si>
    <t>Proizvodnja osnovnih farmaceutskih proizvoda</t>
  </si>
  <si>
    <t>Trgovina na veliko farmaceutskim proizvodima</t>
  </si>
  <si>
    <t>VI. SVEOBUHVATNA DOBIT ILI GUBITAK RAZDOBLJA</t>
  </si>
  <si>
    <r>
      <t xml:space="preserve">IX.  UKUPNI PRIHODI </t>
    </r>
    <r>
      <rPr>
        <sz val="9"/>
        <rFont val="Arial"/>
        <family val="2"/>
      </rPr>
      <t>(111+131+142 + 144)</t>
    </r>
  </si>
  <si>
    <r>
      <t xml:space="preserve">X.   UKUPNI RASHODI </t>
    </r>
    <r>
      <rPr>
        <sz val="9"/>
        <rFont val="Arial"/>
        <family val="2"/>
      </rPr>
      <t>(114+137+143 + 145)</t>
    </r>
  </si>
  <si>
    <t>3. Vlastite dionice i udjeli (odbitna stavka)</t>
  </si>
  <si>
    <t>Gradski i prigradski kopneni prijevoz putnika</t>
  </si>
  <si>
    <t>Trgovina na veliko mesom i mesnim proizvodima</t>
  </si>
  <si>
    <t>Trgovina na veliko metalima i metalnim rudama</t>
  </si>
  <si>
    <t xml:space="preserve">    5. Biološka imovina</t>
  </si>
  <si>
    <t xml:space="preserve"> 70.  Troškovi energije</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</si>
  <si>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</si>
  <si>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</si>
  <si>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</si>
  <si>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</si>
  <si>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</si>
  <si>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</si>
  <si>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</si>
  <si>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</si>
  <si>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</si>
  <si>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</si>
  <si>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</si>
  <si>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t>    3. Goodwill – bruto</t>
  </si>
  <si>
    <t xml:space="preserve">     7. Ostala dugotrajna financijska imovina </t>
  </si>
  <si>
    <t xml:space="preserve"> 12. Predujmovi za materijalnu imovinu - bruto</t>
  </si>
  <si>
    <t xml:space="preserve"> 61.  Prihod od djelatnosti hotela i restorana</t>
  </si>
  <si>
    <t>(unosi se samo prezime i ime osobe za kontakt)</t>
  </si>
  <si>
    <t xml:space="preserve">   3. Ostali primici od financijskih aktivnosti</t>
  </si>
  <si>
    <t xml:space="preserve"> 30.  Udjeli u investicijskim fondovima - bruto</t>
  </si>
  <si>
    <t>Posredovanje u trgovini raznovrsnim proizvodima</t>
  </si>
  <si>
    <t xml:space="preserve">Proizvodnja ostalih kemijskih proizvoda, d. n. </t>
  </si>
  <si>
    <t>Trgovina na veliko ostalim strojevima i opremom</t>
  </si>
  <si>
    <t>VI. DOBIT ILI GUBITAK POSLOVNE GODINE (076-077)</t>
  </si>
  <si>
    <t>    5. Nematerijalna imovina u pripremi - bruto</t>
  </si>
  <si>
    <t>F)  IZVANBILANČNI ZAPISI</t>
  </si>
  <si>
    <t>G)  IZVANBILANČNI ZAPISI</t>
  </si>
  <si>
    <t>Gradnja vodnih građevina</t>
  </si>
  <si>
    <t>Hoteli i sličan smještaj</t>
  </si>
  <si>
    <t>Konsolidirani izvještaj:</t>
  </si>
  <si>
    <t>Matični broj suda (MBS):</t>
  </si>
  <si>
    <t>Oglašavanje preko medija</t>
  </si>
  <si>
    <t>Opće srednje obrazovanje</t>
  </si>
  <si>
    <t>Poštanski broj i mjesto:</t>
  </si>
  <si>
    <t>Proizvodnja kožne odjeće</t>
  </si>
  <si>
    <t>Rad umjetničkih objekata</t>
  </si>
  <si>
    <t>Razdoblje izvještavanja:</t>
  </si>
  <si>
    <t>    7. Zemljište – bruto</t>
  </si>
  <si>
    <r>
      <t xml:space="preserve">C)  KRATKOTRAJNA IMOVINA </t>
    </r>
    <r>
      <rPr>
        <sz val="9"/>
        <rFont val="Arial"/>
        <family val="2"/>
      </rPr>
      <t>(035+043+050+058)</t>
    </r>
  </si>
  <si>
    <t xml:space="preserve">   4. Predujmovi za nabavu nematerijalne imovine</t>
  </si>
  <si>
    <t xml:space="preserve"> 81.  Porezi koji ne ovise o dobitku i pristojbe</t>
  </si>
  <si>
    <t>III. DUGOTRAJNA FINANCIJSKA IMOVINA (021 do 028)</t>
  </si>
  <si>
    <r>
      <t xml:space="preserve">XIII. DOBIT ILI GUBITAK RAZDOBLJA </t>
    </r>
    <r>
      <rPr>
        <sz val="9"/>
        <rFont val="Arial"/>
        <family val="2"/>
      </rPr>
      <t>(148-151)</t>
    </r>
  </si>
  <si>
    <t>Djelatnosti organizatora putovanja (turoperatora)</t>
  </si>
  <si>
    <t>III. POREZ NA OSTALU SVEOBUHVATNU DOBIT RAZDOBLJA</t>
  </si>
  <si>
    <t>Proizvodnja ostalih organskih osnovnih kemikalija</t>
  </si>
  <si>
    <t xml:space="preserve">Proizvodnja ostalih prijevoznih sredstava, d. n. </t>
  </si>
  <si>
    <t>Proizvodnja ostalih proizvoda od papira i kartona</t>
  </si>
  <si>
    <t xml:space="preserve">   6. Ostala potraživanja</t>
  </si>
  <si>
    <t xml:space="preserve">Proizvodnja radne odjeće </t>
  </si>
  <si>
    <t>Trgovina na veliko pićima</t>
  </si>
  <si>
    <t>Željeznički prijevoz robe</t>
  </si>
  <si>
    <r>
      <t xml:space="preserve">B)  DUGOTRAJNA IMOVINA </t>
    </r>
    <r>
      <rPr>
        <sz val="9"/>
        <rFont val="Arial"/>
        <family val="2"/>
      </rPr>
      <t>(003+010+020+029+033)</t>
    </r>
  </si>
  <si>
    <t xml:space="preserve">     1. Udjeli (dionice) kod povezanih poduzetnika</t>
  </si>
  <si>
    <t>III. KRATKOTRAJNA FINANCIJSKA IMOVINA (051 do 057)</t>
  </si>
  <si>
    <t xml:space="preserve">Proizvodnja ostalih prehrambenih proizvoda, d. n. </t>
  </si>
  <si>
    <t xml:space="preserve">Iznajmljivanje i davanje u zakup (leasing) kamiona </t>
  </si>
  <si>
    <t>Proizvodnja ostalih anorganskih osnovnih kemikalija</t>
  </si>
  <si>
    <t>Proizvodnja strojeva za industriju papira i kartona</t>
  </si>
  <si>
    <t xml:space="preserve">    2. Građevinski objekti</t>
  </si>
  <si>
    <t>Djelatnosti vozačkih škola</t>
  </si>
  <si>
    <t>Izdavanje računalnih igara</t>
  </si>
  <si>
    <t>Pomoćne usluge u šumarstvu</t>
  </si>
  <si>
    <t>Popravak električne opreme</t>
  </si>
  <si>
    <t>Proizvodnja šupljeg stakla</t>
  </si>
  <si>
    <t>Proizvodnja eteričnih ulja</t>
  </si>
  <si>
    <t>Proizvodnja metla i četaka</t>
  </si>
  <si>
    <t>Proizvodnja vina od grožđa</t>
  </si>
  <si>
    <t xml:space="preserve">   H R  4 2  2 3 9  0 0 0 1  1 1  0 0 0  1 7  0 4  2</t>
  </si>
  <si>
    <t xml:space="preserve"> 66.  Kapitalizirana proizvodnja za vlastite potrebe</t>
  </si>
  <si>
    <t xml:space="preserve">    4. Alati, pogonski inventar i transportna imovina</t>
  </si>
  <si>
    <t>Djelatnosti izvanteritorijalnih organizacija i tijela</t>
  </si>
  <si>
    <t>Proizvodnja metalnih konstrukcija i njihovih dijelova</t>
  </si>
  <si>
    <t>V. SVEOBUHVATNA DOBIT ILI GUBITAK RAZDOBLJA (157+167)</t>
  </si>
  <si>
    <t xml:space="preserve">     3. Ostala potraživanja</t>
  </si>
  <si>
    <t>Državno u procesu pretvorbe</t>
  </si>
  <si>
    <t>Izvještaj o novčanom tijeku</t>
  </si>
  <si>
    <t>Kriterij za veličinu veliki</t>
  </si>
  <si>
    <t>Obrada i prevlačenje metala</t>
  </si>
  <si>
    <t>Ostala izdavačka djelatnost</t>
  </si>
  <si>
    <t>Ostale djelatnosti čišćenja</t>
  </si>
  <si>
    <t>UPUTE O NAČINU POPUNJAVANJA</t>
  </si>
  <si>
    <t>V. ODGOĐENA POREZNA IMOVINA</t>
  </si>
  <si>
    <t>Vod i odvodnja Zgb županije</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</si>
  <si>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</si>
  <si>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</si>
  <si>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</si>
  <si>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</si>
  <si>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</si>
  <si>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 xml:space="preserve">       a) dugotrajne imovine (osim financijske imovine)</t>
  </si>
  <si>
    <t xml:space="preserve">   2. Potraživanja od kupaca</t>
  </si>
  <si>
    <t>Djelatnosti holding-društava</t>
  </si>
  <si>
    <t>Djelatnosti privatne zaštite</t>
  </si>
  <si>
    <t>Fasadni i štukaturski radovi</t>
  </si>
  <si>
    <t xml:space="preserve">Knjigoveške i srodne usluge </t>
  </si>
  <si>
    <t>Opis što kontrola provjerava</t>
  </si>
  <si>
    <t>Prijenos električne energije</t>
  </si>
  <si>
    <t>Proizvodnja ambalaže od drva</t>
  </si>
  <si>
    <t>Proizvodnja igara i igračaka</t>
  </si>
  <si>
    <t>Proizvodnja peći i plamenika</t>
  </si>
  <si>
    <t>Savjetovanje u vezi s poslovanjem i ostalim upravljanjem</t>
  </si>
  <si>
    <t>Trgovina na malo dijelovima i priborom za motorna vozila</t>
  </si>
  <si>
    <t>Trgovina na veliko ostalim uredskim strojevima i opremom</t>
  </si>
  <si>
    <r>
      <t xml:space="preserve">A)  KAPITAL I REZERVE </t>
    </r>
    <r>
      <rPr>
        <sz val="9"/>
        <rFont val="Arial"/>
        <family val="2"/>
      </rPr>
      <t>(063+064+065+071+072+075+078)</t>
    </r>
  </si>
  <si>
    <r>
      <t xml:space="preserve">XI.  DOBIT ILI GUBITAK PRIJE OPOREZIVANJA </t>
    </r>
    <r>
      <rPr>
        <sz val="9"/>
        <rFont val="Arial"/>
        <family val="2"/>
      </rPr>
      <t>(146-147)</t>
    </r>
  </si>
  <si>
    <t xml:space="preserve">       b) kratkotrajne imovine (osim financijske imovine)</t>
  </si>
  <si>
    <t xml:space="preserve">Proizvodnja ostalih dijelova i pribora za motorna vozila </t>
  </si>
  <si>
    <t xml:space="preserve">Proizvodnja ostalih proizvoda od betona, cementa i gipsa </t>
  </si>
  <si>
    <t>Upravljanje nekretninama uz naplatu ili na osnovi ugovora</t>
  </si>
  <si>
    <t>    4. Predujmovi za nabavu nematerijalne imovine - bruto</t>
  </si>
  <si>
    <t xml:space="preserve">        c) Doprinosi na plaće</t>
  </si>
  <si>
    <t xml:space="preserve">     6. Ostali novčani izdaci</t>
  </si>
  <si>
    <t xml:space="preserve"> 11. Biološka imovina - bruto</t>
  </si>
  <si>
    <t>Djelatnosti vatrogasne službe</t>
  </si>
  <si>
    <t>Fizička osoba bez djelatnosti</t>
  </si>
  <si>
    <t>II. POTRAŽIVANJA (044 do 049)</t>
  </si>
  <si>
    <t>IV. POTRAŽIVANJA (030 do 032)</t>
  </si>
  <si>
    <t>Izračun veličine poduzetnika:</t>
  </si>
  <si>
    <t>Opće djelatnosti javne uprave</t>
  </si>
  <si>
    <t>Ostalo novčarsko posredovanje</t>
  </si>
  <si>
    <t>Umnožavanje snimljenih zapisa</t>
  </si>
  <si>
    <t>Zadružno vlasništvo (zadruge)</t>
  </si>
  <si>
    <t>Ostale rezervacijske usluge i djelatnosti povezane s njima</t>
  </si>
  <si>
    <t>Proizvodnja filmova, videofilmova i televizijskog programa</t>
  </si>
  <si>
    <t>Proizvodnja ostalih nemetalnih mineralnih proizvoda, d. n.</t>
  </si>
  <si>
    <t xml:space="preserve">Trgovina automobilima i motornim vozilima lake kategorije </t>
  </si>
  <si>
    <t xml:space="preserve"> 10. Alati, pogonski inventar i transportna imovina - bruto</t>
  </si>
  <si>
    <t xml:space="preserve"> 63.  Prihod od ostalih djelatnosti (obuhvat prema uputama)</t>
  </si>
  <si>
    <t>107.  Broj lokalnih jedinica prema vrsti djelatnosti (LJVD)</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</si>
  <si>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</si>
  <si>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</si>
  <si>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</si>
  <si>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</si>
  <si>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 xml:space="preserve">     5. Ostali novčani primici</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</si>
  <si>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</si>
  <si>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</si>
  <si>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</si>
  <si>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</si>
  <si>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</si>
  <si>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</si>
  <si>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</si>
  <si>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r>
      <t xml:space="preserve">II. POSLOVNI RASHODI </t>
    </r>
    <r>
      <rPr>
        <sz val="9"/>
        <rFont val="Arial"/>
        <family val="2"/>
      </rPr>
      <t>(115+116+120+124+125+126+129+130)</t>
    </r>
  </si>
  <si>
    <t xml:space="preserve">    3. Nerealizirani gubici (rashodi) od financijske imovine</t>
  </si>
  <si>
    <t>Trgovina na malo tekstilom u specijaliziranim prodavaonicama</t>
  </si>
  <si>
    <t xml:space="preserve">     4. Nerealizirani dobici (prihodi) od financijske imovine</t>
  </si>
  <si>
    <t>Djelatnosti poslovnih organizacija i organizacija poslodavaca</t>
  </si>
  <si>
    <t xml:space="preserve">        a) Neto plaće i nadnice</t>
  </si>
  <si>
    <t xml:space="preserve">     8. Ostale dugoročne obveze</t>
  </si>
  <si>
    <t xml:space="preserve">     9. Odgođena porezna obveza</t>
  </si>
  <si>
    <t xml:space="preserve">   3. Novčani primici od kamata</t>
  </si>
  <si>
    <t>(osoba ovlaštene za zastupanje)</t>
  </si>
  <si>
    <t>102.  Broj plaćenih zaposlenika</t>
  </si>
  <si>
    <t>Djelatnosti kockanja i klađenja</t>
  </si>
  <si>
    <t>Djelatnosti stomatološke prakse</t>
  </si>
  <si>
    <t>Gospodarsko interesno udruženje</t>
  </si>
  <si>
    <t>Izvještaj o promjenama kapitala</t>
  </si>
  <si>
    <t>Popravak namještaja i pokućstva</t>
  </si>
  <si>
    <t>Poslovanje financijskih tržišta</t>
  </si>
  <si>
    <t>Proizvodnja električne energije</t>
  </si>
  <si>
    <t>Trgovina na veliko živom stokom</t>
  </si>
  <si>
    <t xml:space="preserve">   11. Obveze po osnovi dugotrajne imovine namijenjene prodaji</t>
  </si>
  <si>
    <t xml:space="preserve">        b) Troškovi prodane robe</t>
  </si>
  <si>
    <t xml:space="preserve">     4. Novčani izdaci za kamate</t>
  </si>
  <si>
    <t xml:space="preserve">     5. Novčani izdaci za poreze</t>
  </si>
  <si>
    <t xml:space="preserve">   12. Ostale kratkoročne obveze</t>
  </si>
  <si>
    <t xml:space="preserve"> 83.  Nadoknade članovima uprave</t>
  </si>
  <si>
    <t>Distribucija električne energije</t>
  </si>
  <si>
    <t>Predaja samo u statističke svrhe</t>
  </si>
  <si>
    <t>Proizvodnja ambalaže od plastike</t>
  </si>
  <si>
    <t>Savjetovanje u vezi s računalima</t>
  </si>
  <si>
    <t xml:space="preserve">     3. Obveze prema bankama i drugim financijskim institucijama</t>
  </si>
  <si>
    <t xml:space="preserve">    7. Aktuarski dobici/gubici po planovima definiranih primanja</t>
  </si>
  <si>
    <r>
      <t xml:space="preserve">Kontrolni zbroj (= prihodi od prodaje, AOP 112) </t>
    </r>
    <r>
      <rPr>
        <sz val="9"/>
        <rFont val="Arial"/>
        <family val="2"/>
      </rPr>
      <t>(256 + 257)</t>
    </r>
  </si>
  <si>
    <t>Trgovina na veliko poljoprivrednim strojevima, opremom i priborom</t>
  </si>
  <si>
    <t xml:space="preserve">     1. Novčani primici od kupaca</t>
  </si>
  <si>
    <t xml:space="preserve">     5. Obveze prema dobavljačima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</si>
  <si>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</si>
  <si>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</si>
  <si>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</si>
  <si>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</si>
  <si>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</si>
  <si>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</si>
  <si>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</si>
  <si>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 xml:space="preserve">        c) Ostali vanjski troškovi</t>
  </si>
  <si>
    <t xml:space="preserve">     3. Novčani primici od kamata*</t>
  </si>
  <si>
    <t xml:space="preserve">   4. Novčani primici od dividendi</t>
  </si>
  <si>
    <t xml:space="preserve"> 79.  Troškovi agencijskih radnika</t>
  </si>
  <si>
    <t>Bilješke uz financijske izvještaje</t>
  </si>
  <si>
    <t>Djelatnosti opće medicinske prakse</t>
  </si>
  <si>
    <t>Društvo s ograničenom odgovornošću</t>
  </si>
  <si>
    <t>Popravak obuće i proizvoda od kože</t>
  </si>
  <si>
    <t>Proizvodnja proizvoda koksnih peći</t>
  </si>
  <si>
    <t>Trgovina na veliko voćem i povrćem</t>
  </si>
  <si>
    <t>ako je statistika a ima DA, greška</t>
  </si>
  <si>
    <t>    8. Građevinski objekti - bruto</t>
  </si>
  <si>
    <t>Trgovina na malo sportskom opremom u specijaliziranim prodavaonicama</t>
  </si>
  <si>
    <r>
      <t xml:space="preserve">II. OSTALA SVEOBUHVATNA DOBIT/GUBITAK PRIJE POREZA </t>
    </r>
    <r>
      <rPr>
        <sz val="9"/>
        <rFont val="Arial"/>
        <family val="2"/>
      </rPr>
      <t>(159 do 165)</t>
    </r>
  </si>
  <si>
    <t>Dodane nove kontrole na Dodatne podatke, OIB postao obavezan podatak.</t>
  </si>
  <si>
    <t>Ostala trgovina na malo novom robom u specijaliziranim prodavaonicama</t>
  </si>
  <si>
    <t>Trgovina na malo satovima i nakitom u specijaliziranim prodavaonicama</t>
  </si>
  <si>
    <t xml:space="preserve">     1. Novčani izdaci dobavljačima</t>
  </si>
  <si>
    <t xml:space="preserve">     2. Novčani izdaci za zaposlene</t>
  </si>
  <si>
    <t xml:space="preserve">   1. Smanjenje kratkoročnih obveza</t>
  </si>
  <si>
    <t xml:space="preserve">   3. Povećanje kratkoročnih obveza</t>
  </si>
  <si>
    <t>Djelatnosti političkih organizacija</t>
  </si>
  <si>
    <t>Djelatnosti žičane telekomunikacije</t>
  </si>
  <si>
    <t>Kriterij za veličinu srednje veliki</t>
  </si>
  <si>
    <t>Pomoćne djelatnosti za uzgoj usjeva</t>
  </si>
  <si>
    <t>Proizvodnja sokova od voća i povrća</t>
  </si>
  <si>
    <t>Proizvodnja zakovica i vijčane robe</t>
  </si>
  <si>
    <t>Trgovina na veliko odjećom i obućom</t>
  </si>
  <si>
    <t xml:space="preserve">Uzgoj ostalih višegodišnjih usjeva </t>
  </si>
  <si>
    <t>Proizvodnja homogeniziranih prehrambenih pripravaka i dijetetske hrane</t>
  </si>
  <si>
    <t>Trgovina na malo audio i videoopremom u specijaliziranim prodavaonicama</t>
  </si>
  <si>
    <r>
      <t xml:space="preserve">C)  DUGOROČNE OBVEZE </t>
    </r>
    <r>
      <rPr>
        <sz val="9"/>
        <rFont val="Arial"/>
        <family val="2"/>
      </rPr>
      <t>(084 do 092)</t>
    </r>
  </si>
  <si>
    <t>Djelatnosti bežične telekomunikacije</t>
  </si>
  <si>
    <t>Državno, pretvorba još nije započela</t>
  </si>
  <si>
    <t>Popravak računala i periferne opreme</t>
  </si>
  <si>
    <t>Proizvodnja ambalaže od lakih metala</t>
  </si>
  <si>
    <t>Proizvodnja ostale električne opreme</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</si>
  <si>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</si>
  <si>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</si>
  <si>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</si>
  <si>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</si>
  <si>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</si>
  <si>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</si>
  <si>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</si>
  <si>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</si>
  <si>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 xml:space="preserve">     3. Sudjelujući interesi (udjeli)</t>
  </si>
  <si>
    <t xml:space="preserve">     4. Novčani primici od dividendi*</t>
  </si>
  <si>
    <t>Djelatnosti agencija za zapošljavanje</t>
  </si>
  <si>
    <t>Gradnja brodova i plutajućih objekata</t>
  </si>
  <si>
    <t>Matični brojevi pripojenih subjekata:</t>
  </si>
  <si>
    <t>NOVČANI TIJEK OD POSLOVNIH AKTIVNOSTI</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</si>
  <si>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</si>
  <si>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</si>
  <si>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</si>
  <si>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</si>
  <si>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</si>
  <si>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</si>
  <si>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Proizvodnja parnih kotlova, osim kotlova za centralno grijanje toplom vodom</t>
  </si>
  <si>
    <r>
      <t xml:space="preserve">   3. Troškovi osoblja </t>
    </r>
    <r>
      <rPr>
        <sz val="9"/>
        <rFont val="Arial"/>
        <family val="2"/>
      </rPr>
      <t>(121 do 123)</t>
    </r>
  </si>
  <si>
    <r>
      <t xml:space="preserve">D)  KRATKOROČNE OBVEZE </t>
    </r>
    <r>
      <rPr>
        <sz val="9"/>
        <rFont val="Arial"/>
        <family val="2"/>
      </rPr>
      <t>(094 do 105)</t>
    </r>
  </si>
  <si>
    <t xml:space="preserve">     3. Sudjelujući interesi (udjeli) </t>
  </si>
  <si>
    <t xml:space="preserve">   4. Ostalo smanjenje novčanog tijeka</t>
  </si>
  <si>
    <t xml:space="preserve">   6. Ostalo povećanje novčanog tijeka</t>
  </si>
  <si>
    <t xml:space="preserve"> 19b. Stambene zgrade i stanovi – neto</t>
  </si>
  <si>
    <t xml:space="preserve"> 71.  Tekući izdaci za zaštitu okoliša</t>
  </si>
  <si>
    <t>(potpis osobe ovlaštene za zastupanje)</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</si>
  <si>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</si>
  <si>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</si>
  <si>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</si>
  <si>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</si>
  <si>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</si>
  <si>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</si>
  <si>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</si>
  <si>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</si>
  <si>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</si>
  <si>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</si>
  <si>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</si>
  <si>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Iznajmljivanje i davanje u zakup (leasing) poljoprivrednih strojeva i opreme</t>
  </si>
  <si>
    <t>Trgovina na malo glazbenim i videozapisima u specijaliziranim prodavaonicama</t>
  </si>
  <si>
    <t>Trgovina na malo mesom i mesnim proizvodima u specijaliziranim prodavaonicama</t>
  </si>
  <si>
    <t xml:space="preserve">     6. Dani zajmovi, depoziti i slično</t>
  </si>
  <si>
    <t xml:space="preserve"> 19a. Stambene zgrade i stanovi – bruto</t>
  </si>
  <si>
    <t xml:space="preserve"> 20b. Ostali građevinski objekti - neto</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</si>
  <si>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</si>
  <si>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</si>
  <si>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</si>
  <si>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</si>
  <si>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</si>
  <si>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</si>
  <si>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</si>
  <si>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</si>
  <si>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</si>
  <si>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Smanjenje novca i novčanih ekvivalenata</t>
  </si>
  <si>
    <t>Trgovina na veliko cvijećem i sadnicama</t>
  </si>
  <si>
    <t>Trgovina na veliko uredskim namještajem</t>
  </si>
  <si>
    <r>
      <t>IV. NETO OSTALA SVEOBUHVATNA DOBIT ILI GUBITAK
      RAZDOBLJA</t>
    </r>
    <r>
      <rPr>
        <sz val="9"/>
        <rFont val="Arial"/>
        <family val="2"/>
      </rPr>
      <t xml:space="preserve"> (158-166)</t>
    </r>
  </si>
  <si>
    <t>Djelatnosti posredovanja u poslovanju vrijednosnim papirima i robnim ugovorima</t>
  </si>
  <si>
    <t>Trgovina na malo telekomunikacijskom opremom u specijaliziranim prodavaonicama</t>
  </si>
  <si>
    <t>U Dodatnim podacima AOP oznaka 242 mora biti manja ili jednaka AOP oznaci 241.</t>
  </si>
  <si>
    <t xml:space="preserve"> 16. Zalihe energetskih proizvoda (ugljen, nafta, derivati, plin i dr.) - bruto</t>
  </si>
  <si>
    <t>Trgovina na malo motornim gorivima i mazivima u specijaliziranim prodavaonicama</t>
  </si>
  <si>
    <t xml:space="preserve"> 20a. Ostali građevinski objekti - bruto</t>
  </si>
  <si>
    <t xml:space="preserve"> 56.  Prihod od posredništva (provizija)</t>
  </si>
  <si>
    <t>Djelatnosti za njegu i održavanje tijela</t>
  </si>
  <si>
    <t>NOVČANI TIJEK OD FINANCIJSKIH AKTIVNOSTI</t>
  </si>
  <si>
    <t>Ostale osobne uslužne djelatnosti, d. n.</t>
  </si>
  <si>
    <t>Povećanje  novca i novčanih ekvivalenata</t>
  </si>
  <si>
    <t>Proizvodnja magnetskih i optičkih medija</t>
  </si>
  <si>
    <t>Proizvodnja pletenih i kukičanih tkanina</t>
  </si>
  <si>
    <t>Tehničko i strukovno srednje obrazovanje</t>
  </si>
  <si>
    <t>Vađenje minerala za kemikalije i gnojiva</t>
  </si>
  <si>
    <t xml:space="preserve">        a) Troškovi sirovina i materijala</t>
  </si>
  <si>
    <t xml:space="preserve">   2. Novčani izdaci za isplatu dividendi</t>
  </si>
  <si>
    <t xml:space="preserve">   3. Novčani izdaci za financijski najam</t>
  </si>
  <si>
    <t>Fizičke osobe bez dodijeljene djelatnosti</t>
  </si>
  <si>
    <t>Frizerski saloni i saloni za uljepšavanje</t>
  </si>
  <si>
    <t>Pomoćne uslužne djelatnosti u obrazovanju</t>
  </si>
  <si>
    <t>Proizvodnja električne opreme za rasvjetu</t>
  </si>
  <si>
    <t>Skupljanje, pročišćavanje i opskrba vodom</t>
  </si>
  <si>
    <t>Upravljanje računalnom opremom i sustavom</t>
  </si>
  <si>
    <t>Željeznički prijevoz putnika, međugradski</t>
  </si>
  <si>
    <r>
      <t xml:space="preserve">- ako je upisan bilo koji AOP u koloni </t>
    </r>
    <r>
      <rPr>
        <b/>
        <sz val="8"/>
        <rFont val="Arial"/>
        <family val="2"/>
      </rPr>
      <t>prethodne</t>
    </r>
    <r>
      <rPr>
        <sz val="8"/>
        <rFont val="Arial"/>
        <family val="2"/>
      </rPr>
      <t xml:space="preserve"> godine, 1 u suprotnom 0</t>
    </r>
  </si>
  <si>
    <t xml:space="preserve"> 88.  Prihodi od kamata (s povezanim i nepovezanim poduzetnicima i drugim osobama)</t>
  </si>
  <si>
    <t>Ostala trgovina na malo prehrambenim proizvodima u specijaliziranim prodavaonicama</t>
  </si>
  <si>
    <t>Podatak pod AOP oznakom 252 mora biti manji ili jednak podatku pod AOP oznakom 249.</t>
  </si>
  <si>
    <t>Posredovanje u trgovini strojevima, industrijskom opremom, brodovima i zrakoplovima</t>
  </si>
  <si>
    <t xml:space="preserve">   2. Povećanje kratkotrajnih potraživanja</t>
  </si>
  <si>
    <t xml:space="preserve">   4. Smanjenje kratkotrajnih potraživanja</t>
  </si>
  <si>
    <t>GODIŠNJI FINANCIJSKI IZVJEŠTAJ
PODUZETNIKA</t>
  </si>
  <si>
    <t>NOVČANI TIJEK OD INVESTICIJSKIH AKTIVNOSTI</t>
  </si>
  <si>
    <t>Pomoć pri izračunu naknade za javnu objavu</t>
  </si>
  <si>
    <t>Prevoditeljske djelatnosti i usluge tumača</t>
  </si>
  <si>
    <t>Prijevoz robe unutrašnjim vodenim putovima</t>
  </si>
  <si>
    <t>Proizvodnja hidrauličnih pogonskih uređaja</t>
  </si>
  <si>
    <t>Proizvodnja začina i drugih dodataka hrani</t>
  </si>
  <si>
    <t>Trgovina na malo preko pošte ili interneta</t>
  </si>
  <si>
    <t>Kontrole popunjenosti podataka i primjene poslovnih pravila - moraju biti zadovoljene</t>
  </si>
  <si>
    <r>
      <t xml:space="preserve">    2. Materijalni troškovi </t>
    </r>
    <r>
      <rPr>
        <sz val="9"/>
        <rFont val="Arial"/>
        <family val="2"/>
      </rPr>
      <t>(117 do 119)</t>
    </r>
  </si>
  <si>
    <r>
      <t xml:space="preserve">   6. Vrijednosno usklađivanje </t>
    </r>
    <r>
      <rPr>
        <sz val="9"/>
        <rFont val="Arial"/>
        <family val="2"/>
      </rPr>
      <t>(127+128)</t>
    </r>
  </si>
  <si>
    <r>
      <t xml:space="preserve">F) UKUPNO – PASIVA </t>
    </r>
    <r>
      <rPr>
        <sz val="9"/>
        <rFont val="Arial"/>
        <family val="2"/>
      </rPr>
      <t>(062+079+083+093+106)</t>
    </r>
  </si>
  <si>
    <t xml:space="preserve">   1. Potraživanja od povezanih poduzetnika</t>
  </si>
  <si>
    <t xml:space="preserve"> 22b. Ulaganja u višegodišnje nasade - neto</t>
  </si>
  <si>
    <t>Obrazovanje i poučavanje u području kulture</t>
  </si>
  <si>
    <t>Odmarališta i slični objekti za kraći odmor</t>
  </si>
  <si>
    <t>Pomoćne djelatnosti u izvođačkoj umjetnosti</t>
  </si>
  <si>
    <t>Proizvodnja furnira i ostalih ploča od drva</t>
  </si>
  <si>
    <t>Proizvodnja uređaja za dizanje i prenošenje</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</si>
  <si>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</si>
  <si>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</si>
  <si>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</si>
  <si>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</si>
  <si>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 xml:space="preserve">     2. Obveze za zajmove, depozite i slično</t>
  </si>
  <si>
    <t xml:space="preserve"> 22a. Ulaganja u višegodišnje nasade - bruto</t>
  </si>
  <si>
    <t>Agencije za promidžbu (reklamu i propagandu)</t>
  </si>
  <si>
    <t>Djelatnosti strukovnih članskih organizacija</t>
  </si>
  <si>
    <t>Izdavanje časopisa i periodičnih publikacija</t>
  </si>
  <si>
    <t>Kriterij 3. Broj zaposlenih (prosječan broj)</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</si>
  <si>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</si>
  <si>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</si>
  <si>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</si>
  <si>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</si>
  <si>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</si>
  <si>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</si>
  <si>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</si>
  <si>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</si>
  <si>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 xml:space="preserve">     1. Potraživanja od povezanih poduzetnika</t>
  </si>
  <si>
    <t>Djelatnosti specijalističke medicinske prakse</t>
  </si>
  <si>
    <t>Gradnja čamaca za razonodu i sportskih čamaca</t>
  </si>
  <si>
    <t>Gradnja ostalih građevina niskogradnje, d. n.</t>
  </si>
  <si>
    <t>IZVJEŠTAJ O NOVČANOM TIJEKU - Direktna metoda</t>
  </si>
  <si>
    <t>Izdavanje imenika i popisa korisničkih adresa</t>
  </si>
  <si>
    <t>Izvještaj kojeg ispunjava obveznik u stečaju.</t>
  </si>
  <si>
    <t>Ostale djelatnosti čišćenja zgrada i objekata</t>
  </si>
  <si>
    <t>Prijevoz putnika unutrašnjim vodenim putovima</t>
  </si>
  <si>
    <t xml:space="preserve">Proizvodnja čeličnih bačava i sličnih posuda </t>
  </si>
  <si>
    <t>104.  Broj odrađenih sati plaćenih zaposlenika</t>
  </si>
  <si>
    <t>Državno vlasništvo (javno, komunalno i slično)</t>
  </si>
  <si>
    <t>Jednostavno društvo s ograničenom odgovornošću</t>
  </si>
  <si>
    <t>Novac i novčani ekvivalenti na kraju razdoblja</t>
  </si>
  <si>
    <t>Odluka o raspodjeli dobiti ili pokriću gubitka</t>
  </si>
  <si>
    <t>Pokusno bušenje i sondiranje terena za gradnju</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</si>
  <si>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</si>
  <si>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</si>
  <si>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</si>
  <si>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</si>
  <si>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</si>
  <si>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</si>
  <si>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Iznajmljivanje i upravljanje vlastitim nekretninama ili nekretninama uzetim u zakup (leasing)</t>
  </si>
  <si>
    <t xml:space="preserve">        b) Troškovi poreza i doprinosa iz plaća</t>
  </si>
  <si>
    <t xml:space="preserve">     4. Novčani primici s osnove povrata poreza</t>
  </si>
  <si>
    <t xml:space="preserve">   3. Potraživanja od sudjelujućih poduzetnika </t>
  </si>
  <si>
    <t xml:space="preserve">   4. Novčani izdaci za otkup vlastitih dionica</t>
  </si>
  <si>
    <t xml:space="preserve"> 75.  Troškovi usluga investicijskog održavanja</t>
  </si>
  <si>
    <t>IZVJEŠTAJ O NOVČANOM TIJEKU - Indirektna metoda</t>
  </si>
  <si>
    <t>Ostale djelatnosti pripreme i usluživanja hrane</t>
  </si>
  <si>
    <t>Ostale informacijske uslužne djelatnosti, d. n.</t>
  </si>
  <si>
    <t xml:space="preserve">Prerada i konzerviranje riba, rakova i školjki </t>
  </si>
  <si>
    <t>Uslužne djelatnosti u vezi s vodenim prijevozom</t>
  </si>
  <si>
    <t xml:space="preserve">V.    UDIO U DOBITI OD PRIDRUŽENIH PODUZETNIKA </t>
  </si>
  <si>
    <t xml:space="preserve"> 89.  Prihodi od dividendi (s povezanim i nepovezanim poduzetnicima i
         drugim osobama)</t>
  </si>
  <si>
    <t xml:space="preserve">     2. Potraživanja po osnovi prodaje na kredit</t>
  </si>
  <si>
    <t>A)  POTRAŽIVANJA ZA UPISANI A NEUPLAĆENI KAPITAL</t>
  </si>
  <si>
    <t>Djelatnosti agencija za privremeno zapošljavanje</t>
  </si>
  <si>
    <t>Djelatnosti kućanstava koja zapošljavaju poslugu</t>
  </si>
  <si>
    <t>Djelatnosti ostalih članskih organizacija, d. n.</t>
  </si>
  <si>
    <t>Izvještaj kojeg ispunjava obveznik  likvidaciji.</t>
  </si>
  <si>
    <t>Lista matičnih brojeva - subjekata konsolidacije</t>
  </si>
  <si>
    <t>Novac i novčani ekvivalenti na početku razdoblja</t>
  </si>
  <si>
    <t>Ostale djelatnosti socijalne skrbi sa smještajem</t>
  </si>
  <si>
    <t>Posredovanje u trgovini hranom, pićima i duhanom</t>
  </si>
  <si>
    <t>Predaja i za statističke svrhe i za javnu objavu</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</si>
  <si>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</si>
  <si>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</si>
  <si>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</si>
  <si>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</si>
  <si>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</si>
  <si>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 xml:space="preserve">VI.   UDIO U GUBITKU OD PRIDRUŽENIH PODUZETNIKA </t>
  </si>
  <si>
    <t>Štavljenje i obrada kože; dorada i bojenje krzna</t>
  </si>
  <si>
    <t>Iznajmljivanje i davanje u zakup (leasing) ostalih strojeva, opreme i materijalnih dobara, d. n.</t>
  </si>
  <si>
    <t xml:space="preserve">    2. Promjene revalorizacijskih rezervi dugotrajne materijalne i
         nematerijalne imovine</t>
  </si>
  <si>
    <t xml:space="preserve">   5. Potraživanja od države i drugih institucija</t>
  </si>
  <si>
    <t xml:space="preserve"> 67.  Prihodi od ukidanja dugoročnih rezerviranja</t>
  </si>
  <si>
    <t>Gradnja željezničkih pruga i podzemnih željeznica</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</si>
  <si>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</si>
  <si>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</si>
  <si>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</si>
  <si>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</si>
  <si>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</si>
  <si>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 ZADRŽANA DOBIT ILI PRENESENI GUBITAK (073-074)</t>
  </si>
  <si>
    <t>Trgovina na malo medicinskim pripravcima i ortopedskim pomagalima u specijaliziranim prodavaonicama</t>
  </si>
  <si>
    <t>Mješovito vlasništvo s preko 50% državnog kapitala</t>
  </si>
  <si>
    <t>Ostale poslovne pomoćne uslužne djelatnosti, d. n.</t>
  </si>
  <si>
    <t>Popravak elektroničkih uređaja za široku potrošnju</t>
  </si>
  <si>
    <t>Trgovina na veliko kavom, čajem, kakaom i začinima</t>
  </si>
  <si>
    <t>* Primici s osnove kamata i dividendi mogu se razvrstati kao i poslovne aktivnosti (MRS 7 Dodatak A)</t>
  </si>
  <si>
    <t>Djelatnosti pružanja univerzalnih poštanskih usluga</t>
  </si>
  <si>
    <t>Istraživanje tržišta i ispitivanje javnoga mnijenja</t>
  </si>
  <si>
    <t>Mješovito vlasništvo s preko 50% privatnog kapitala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</si>
  <si>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</si>
  <si>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</si>
  <si>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</si>
  <si>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</si>
  <si>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</si>
  <si>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</si>
  <si>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 xml:space="preserve">     9. Obveze za poreze, doprinose i slična davanja</t>
  </si>
  <si>
    <t xml:space="preserve"> 33.  Dugoročni zajmovi trgovačkim društvima - bruto</t>
  </si>
  <si>
    <t xml:space="preserve"> 60.  Prihod od poljoprivrede, šumarstva i ribarstva</t>
  </si>
  <si>
    <t>105.  Broj mogućih sati rada po plaćenom zaposleniku</t>
  </si>
  <si>
    <t>Inženjerstvo i s njim povezano tehničko savjetovanje</t>
  </si>
  <si>
    <t>Proizvodnja kakao, čokoladnih i bombonskih proizvoda</t>
  </si>
  <si>
    <t>Proizvodnja parfema i toaletno-kozmetičkih preparata</t>
  </si>
  <si>
    <t xml:space="preserve">     3. Novčani izdaci za osiguranje za naknade šteta</t>
  </si>
  <si>
    <t xml:space="preserve">     8.  Ulaganja koja se obračunavaju metodom udjela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</si>
  <si>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</si>
  <si>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</si>
  <si>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</si>
  <si>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</si>
  <si>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</si>
  <si>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</si>
  <si>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</si>
  <si>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</si>
  <si>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</si>
  <si>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</si>
  <si>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 xml:space="preserve">     3. Novčani primici od osiguranja za naknadu šteta</t>
  </si>
  <si>
    <t xml:space="preserve">   5. Ostali novčani izdaci od financijskih aktivnosti</t>
  </si>
  <si>
    <t xml:space="preserve"> 36.  Kratkoročni zajmovi trgovačkim društvima - bruto</t>
  </si>
  <si>
    <t>Gradnja vodova za električnu struju i telekomunikacije</t>
  </si>
  <si>
    <t>Istraživanje i eksperimentalni razvoj u biotehnologiji</t>
  </si>
  <si>
    <t>Matični brojevi sudionika statusnih promjena spajanja:</t>
  </si>
  <si>
    <t>Odluka o utvrđivanju godišnjeg financijskog izvještaja</t>
  </si>
  <si>
    <t>Pomoćne djelatnosti za vađenje nafte i prirodnog plina</t>
  </si>
  <si>
    <t>Proizvodnja namještaja za poslovne i prodajne prostore</t>
  </si>
  <si>
    <t>Proizvodnja optičkih instrumenata i fotografske opreme</t>
  </si>
  <si>
    <t xml:space="preserve">   4. Potraživanja od zaposlenika i članova poduzetnika</t>
  </si>
  <si>
    <t xml:space="preserve"> 48.  Dugoročni trgovački krediti i predujmovi - ukupno</t>
  </si>
  <si>
    <t xml:space="preserve"> 64.  Prihodi od dotacija, državne potpore i subvencija</t>
  </si>
  <si>
    <t xml:space="preserve"> 93.  Vrijednosno usklađivanje zaliha gotovih proizvoda</t>
  </si>
  <si>
    <t>- ako je bilo koji AOP različit od nule 1 u suprotnom 0</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</si>
  <si>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</si>
  <si>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</si>
  <si>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</si>
  <si>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</si>
  <si>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</si>
  <si>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Proizvodnja keramičkih izolatora i izolacijskog pribora</t>
  </si>
  <si>
    <t>Proizvodnja ostaloga tehničkog i industrijskog tekstila</t>
  </si>
  <si>
    <t>Proizvodnja strojeva za industriju hrane, pića i duhana</t>
  </si>
  <si>
    <t>Proizvodnja željezničkih lokomotiva i tračničkih vozila</t>
  </si>
  <si>
    <t>Stavka Dobit poslovne godine (AOP 076) i Gubitak poslovne godine (AOP 077) ne mogu biti istovremeno popunjene.</t>
  </si>
  <si>
    <t xml:space="preserve">    1. Tečajne razlike iz preračuna inozemnog poslovanja</t>
  </si>
  <si>
    <t xml:space="preserve">   3. Ostali novčani izdaci od investicijskih aktivnosti</t>
  </si>
  <si>
    <t xml:space="preserve"> 25b. Knjige, umjetnička djela, spomenici kulture - neto</t>
  </si>
  <si>
    <t xml:space="preserve"> 85.  Nadoknade troškova, darovi i potpore zaposlenicima</t>
  </si>
  <si>
    <t>Lov, stupičarenje i uslužne djelatnosti povezane s njima</t>
  </si>
  <si>
    <t>Ostale stručne, znanstvene i tehničke djelatnosti, d. n.</t>
  </si>
  <si>
    <t xml:space="preserve">Popravak ostalih predmeta za osobnu uporabu i kućanstvo </t>
  </si>
  <si>
    <t>Posredovanje u trgovini drvom i građevinskim materijalom</t>
  </si>
  <si>
    <t>Pranje i kemijsko čišćenje tekstila i krznenih proizvoda</t>
  </si>
  <si>
    <t>Proizvodnja makarona, njoka, kuskusa i slične tjestenine</t>
  </si>
  <si>
    <t>Proizvodnja ploča, listova, cijevi i profila od plastike</t>
  </si>
  <si>
    <t>Trgovina na malo ostalom robom na štandovima i tržnicama</t>
  </si>
  <si>
    <t>Uzgoj žitarica (osim riže), mahunarki i uljanog sjemenja</t>
  </si>
  <si>
    <r>
      <t xml:space="preserve">Pod AOP oznakama od 188 do 205 </t>
    </r>
    <r>
      <rPr>
        <sz val="8"/>
        <rFont val="Arial"/>
        <family val="2"/>
      </rPr>
      <t>unose se bruto i neto knjigovodstvene vrijednosti za navedene vrste imovine.</t>
    </r>
  </si>
  <si>
    <t>AOP oznaka 230 mora biti manja ili jednaka zbroju AOP oznaka 084 + 085. Kontrola vrijedi za obje kolone podataka.</t>
  </si>
  <si>
    <t>AOP oznaka 231 mora biti manja ili jednaka zbroju AOP oznaka 094 + 095. Kontrola vrijedi za obje kolone podataka.</t>
  </si>
  <si>
    <t>AOP oznaka 245 mora biti manja ili jednaka zbroju AOP oznaka 243 + 244. Kontrola vrijedi za obje kolone podataka.</t>
  </si>
  <si>
    <t xml:space="preserve">   5. Ostali novčani primici od investicijskih aktivnosti</t>
  </si>
  <si>
    <t xml:space="preserve"> 25a. Knjige, umjetnička djela, spomenici kulture - bruto</t>
  </si>
  <si>
    <t xml:space="preserve"> 32.  Dugoročni zajmovi neprofitnim institucijama - bruto</t>
  </si>
  <si>
    <t xml:space="preserve"> 51.  Kratkoročni trgovački krediti i predujmovi - ukupno</t>
  </si>
  <si>
    <t>Djelatnosti šljunčara i pješčara; vađenje gline i kaolina</t>
  </si>
  <si>
    <t>E) ODGOĐENO PLAĆANJE TROŠKOVA I PRIHOD BUDUĆEGA RAZDOBLJA</t>
  </si>
  <si>
    <t>Trgovina na malo pićima u specijaliziranim prodavaonicama</t>
  </si>
  <si>
    <t>Trgovina na veliko strojevima za rudnike i građevinarstvo</t>
  </si>
  <si>
    <t xml:space="preserve">     3. Ostali novčani izdaci od investicijskih aktivnosti</t>
  </si>
  <si>
    <t xml:space="preserve"> 59.  Prihod od građevinske djelatnosti kao podugovaratelj</t>
  </si>
  <si>
    <t xml:space="preserve"> 62.  Prihod od djelatnosti prijevoza, skladištenja i veza</t>
  </si>
  <si>
    <t xml:space="preserve"> 92.  Vrijednosno usklađivanje zaliha proizvodnje u tijeku</t>
  </si>
  <si>
    <t>Djelatnosti pružanja ostalih poštanskih i kurirskih usluga</t>
  </si>
  <si>
    <t>Proizvodnja strojeva za industriju tekstila, odjeće i kože</t>
  </si>
  <si>
    <t>Trgovina na malo odjećom u specijaliziranim prodavaonicama</t>
  </si>
  <si>
    <t xml:space="preserve">     5. Ostali novčani primici od investicijskih aktivnosti</t>
  </si>
  <si>
    <t xml:space="preserve"> 35.  Kratkoročni zajmovi neprofitnim institucijama - bruto</t>
  </si>
  <si>
    <t xml:space="preserve"> 42.  Kratkoročni krediti i predujmovi stanovništvu - bruto</t>
  </si>
  <si>
    <t xml:space="preserve"> 74.  Troškovi usluga podugovaratelja za građevinske radove</t>
  </si>
  <si>
    <t xml:space="preserve"> 91.  Vrijednosno usklađivanje zaliha sirovina i materijala</t>
  </si>
  <si>
    <t>D)  PLAĆENI TROŠKOVI BUDUĆEG RAZDOBLJA I OBRAČUNATI PRIHODI</t>
  </si>
  <si>
    <t xml:space="preserve">     1. Rezerviranja za mirovine, otpremnine i slične obveze</t>
  </si>
  <si>
    <t xml:space="preserve">   1. Novčani izdaci za otplatu glavnice kredita i obveznica</t>
  </si>
  <si>
    <t xml:space="preserve"> 31.  Dugoročni zajmovi stanovništvu (potrošački...) - bruto</t>
  </si>
  <si>
    <t xml:space="preserve"> 57.  Prihod od građevinske djelatnosti - radova na zgradama</t>
  </si>
  <si>
    <t xml:space="preserve"> 65.  Prihodi od poslovnog najma nekretnina, opreme i slično</t>
  </si>
  <si>
    <t xml:space="preserve"> 97.  Prihodi od naplaćenih prethodno otpisanih potraživanja</t>
  </si>
  <si>
    <t>Proizvodnja strojeva za rudnike, kamenolome i građevinarstvo</t>
  </si>
  <si>
    <t>TEHNIČKE PRETPOSTAVKE ZA ISPRAVNO POPUNJAVANJE EXCEL OBRASCA</t>
  </si>
  <si>
    <t>Uzgoj šuma i ostale djelatnosti u šumarstvu povezane s njime</t>
  </si>
  <si>
    <t xml:space="preserve"> 37.  Dugoročni trgovački krediti i predujmovi - ukupno bruto</t>
  </si>
  <si>
    <t>Proizvodnja imitacije nakita (bižuterije) i srodnih proizvoda</t>
  </si>
  <si>
    <t>Trgovina na veliko računalima, perifernom opremom i softverom</t>
  </si>
  <si>
    <t xml:space="preserve">     2. Novčani primici od tantijema, naknada, provizija i sl.</t>
  </si>
  <si>
    <t xml:space="preserve"> 34.  Kratkoročni zajmovi stanovništvu (potrošački...) - bruto</t>
  </si>
  <si>
    <t xml:space="preserve"> 46.  Dugoročni zajmovi primljeni od obrtnika i fizičkih osoba</t>
  </si>
  <si>
    <t>103.  Broj plaćenih zaposlenika koji rade nepuno radno vrijeme</t>
  </si>
  <si>
    <t>Ostala trgovina na malo izvan prodavaonica, štandova i tržnica</t>
  </si>
  <si>
    <t>Posredovanje u trgovini specijaliziranoj za određene proizvode</t>
  </si>
  <si>
    <t>Proizvodnja medicinskih i stomatoloških instrumenata i pribora</t>
  </si>
  <si>
    <t>Proizvodnja ostalih elektroničkih i električnih žica i kablova</t>
  </si>
  <si>
    <t>Trgovina na veliko namještajem, sagovima i opremom za rasvjetu</t>
  </si>
  <si>
    <t xml:space="preserve"> 27.  Dugoročni dužnički vrijednosni papiri opće države - bruto</t>
  </si>
  <si>
    <t xml:space="preserve"> 50.  Dugoročni trgovački krediti i predujmovi od stanovništva </t>
  </si>
  <si>
    <t>Djelatnosti botaničkih i zooloških vrtova i prirodnih rezervata</t>
  </si>
  <si>
    <t>I.  Ukupno novčani primici od poslovnih aktivnosti (001 do 005)</t>
  </si>
  <si>
    <t>II.  Ukupno novčani izdaci od poslovnih aktivnosti (007 do 012)</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</si>
  <si>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</si>
  <si>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</si>
  <si>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</si>
  <si>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</si>
  <si>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 xml:space="preserve"> 47.  Kratkoročni zajmovi primljeni od obrtnika i fizičkih osoba</t>
  </si>
  <si>
    <t xml:space="preserve"> 53.  Kratkoročni trgovački krediti i predujmovi od stanovništva</t>
  </si>
  <si>
    <t>Djelatnosti snimanja zvučnih zapisa i izdavanja glazbenih zapisa</t>
  </si>
  <si>
    <t>Skupljanje šumskih plodova i proizvoda, osim šumskih sortimenata</t>
  </si>
  <si>
    <t>Uzgoj povrća, dinja i lubenica, korjenastog i gomoljastog povrća</t>
  </si>
  <si>
    <t xml:space="preserve"> 29.  Kratkoročni dužnički vrijednosni papiri opće države - bruto</t>
  </si>
  <si>
    <t xml:space="preserve"> 40.  Kratkoročni trgovački krediti i predujmovi - ukupno - bruto</t>
  </si>
  <si>
    <t xml:space="preserve"> 45.  Zajmovi primljeni od nerezidenata (dugoročni i kratkoročni)</t>
  </si>
  <si>
    <t>Kovanje, prešanje, štancanje i valjanje metala; metalurgija praha</t>
  </si>
  <si>
    <t>Proizvodnja keramičkih proizvoda za kućanstvo i ukrasnih predmeta</t>
  </si>
  <si>
    <t>V. Ukupno novčani primici od financijskih aktivnosti (027 do 029)</t>
  </si>
  <si>
    <t>V. Ukupno novčani primici od financijskih aktivnosti (028 do 030)</t>
  </si>
  <si>
    <t>VI. Ukupno novčani izdaci od financijskih aktivnosti (031 do 035)</t>
  </si>
  <si>
    <t>VI. Ukupno novčani izdaci od financijskih aktivnosti (032 do 036)</t>
  </si>
  <si>
    <t xml:space="preserve">    4. Dobit ili gubitak s osnove učinkovite zaštite novčanog toka</t>
  </si>
  <si>
    <t xml:space="preserve"> 78.  Izdaci za rad ostvaren preko studentskih i učeničkih servisa</t>
  </si>
  <si>
    <t>Proizvodnja uređaja za distribuciju i kontrolu električne energije</t>
  </si>
  <si>
    <t>Trgovina na malo voćem i povrćem u specijaliziranim prodavaonicama</t>
  </si>
  <si>
    <t xml:space="preserve"> 39.  Dugoročni trgovački krediti i predujmovi stanovništvu - bruto</t>
  </si>
  <si>
    <t xml:space="preserve"> 73.  Troškovi usluga podugovaratelja za industrijsku robu i usluge</t>
  </si>
  <si>
    <t>IV. Ukupno novčani izdaci od investicijskih aktivnosti (021 do 023)</t>
  </si>
  <si>
    <t>IV. Ukupno novčani izdaci od investicijskih aktivnosti (022 do 024)</t>
  </si>
  <si>
    <t>Obrada podataka, usluge poslužitelja i djelatnosti povezane s njima</t>
  </si>
  <si>
    <t>Proizvodnja boja, lakova i sličnih premaza, grafičkih boja i kitova</t>
  </si>
  <si>
    <t xml:space="preserve">Proizvodnja ostalih metalnih cisterni, rezervoara i sličnih posuda </t>
  </si>
  <si>
    <t xml:space="preserve">   2. Novčani primici od prodaje vlasničkih i dužničkih instrumenata</t>
  </si>
  <si>
    <t xml:space="preserve"> 43.  Dugoročni zajmovi primljeni od rezidentnih trgovačkih društava</t>
  </si>
  <si>
    <t>Godišnji financijski izvještaj prema MSFI-u (nestandardni izvještaj)</t>
  </si>
  <si>
    <t>Proizvodnja sapuna i deterdženata, sredstava za čišćenje i poliranje</t>
  </si>
  <si>
    <t>Trgovina na veliko ostalom hranom uključujući ribe, rakove i školjke</t>
  </si>
  <si>
    <t>Ukupno povećanje novčanog tijeka (013 – 014 + 025 – 026 + 037 – 038)</t>
  </si>
  <si>
    <t>Ukupno povećanje novčanog tijeka (014 – 015 + 026 – 027 + 038 – 039)</t>
  </si>
  <si>
    <t>Ukupno smanjenje novčanog tijeka (014 – 013 + 026 – 025 + 038 – 037)</t>
  </si>
  <si>
    <t>Ukupno smanjenje novčanog tijeka (015 – 014 + 027 – 026 + 039 – 038)</t>
  </si>
  <si>
    <t xml:space="preserve"> 49.  Dugoročni trgovački krediti i predujmovi od trgovačkih društava</t>
  </si>
  <si>
    <t>III. Ukupno novčani primici od investicijskih aktivnosti (015 do 019)</t>
  </si>
  <si>
    <t>III. Ukupno novčani primici od investicijskih aktivnosti (016 do 020)</t>
  </si>
  <si>
    <t>Trgovina na malo igrama i igračkama u specijaliziranim prodavaonicama</t>
  </si>
  <si>
    <t xml:space="preserve">     2. Novčani primici od prodaje vlasničkih i dužničkih instrumenata</t>
  </si>
  <si>
    <t xml:space="preserve">     3. Dio prihoda od pridruženih poduzetnika i sudjelujućih interesa</t>
  </si>
  <si>
    <t xml:space="preserve"> 44.  Kratkoročni zajmovi primljeni od rezidentnih trgovačkih društava</t>
  </si>
  <si>
    <t>Proizvodnja valovitog papira i kartona te ambalaže od papira i kartona</t>
  </si>
  <si>
    <t>Trgovina na malo tekstilom, odjećom i obućom na štandovima i tržnicama</t>
  </si>
  <si>
    <t>Završni dan računa dobiti i gubitka je ujedno i datum stanja u bilanci</t>
  </si>
  <si>
    <t xml:space="preserve"> 26.  Dugoročni dužnički vrijednosni papiri trgovačkih društava - bruto</t>
  </si>
  <si>
    <t xml:space="preserve"> 52.  Kratkoročni trgovački krediti i predujmovi od trgovačkih društava</t>
  </si>
  <si>
    <t xml:space="preserve"> 58.  Prihod od građevinske djelatnosti - radova na ostalim građevinama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</si>
  <si>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</si>
  <si>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</si>
  <si>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</si>
  <si>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</si>
  <si>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 xml:space="preserve">     4. Zajmovi dani poduzetnicima u kojima postoje sudjelujući interesi</t>
  </si>
  <si>
    <t xml:space="preserve">     7. Obveze prema poduzetnicima u kojima postoje sudjelujući interesi</t>
  </si>
  <si>
    <t xml:space="preserve">    1. Kamate, tečajne razlike i drugi rashodi s povezanim poduzetnicima</t>
  </si>
  <si>
    <t>Djelatnosti agencija za prikupljanje i naplatu računa te kreditnih ureda</t>
  </si>
  <si>
    <t>Djelatnosti restorana i ostalih objekata za pripremu i usluživanje hrane</t>
  </si>
  <si>
    <t>I. Ukupno povećanje novčanog tijeka od poslovnih aktivnosti (001 do 006)</t>
  </si>
  <si>
    <t>Iznajmljivanje i davanje u zakup (leasing) zračnih prijevoznih sredstava</t>
  </si>
  <si>
    <r>
      <t xml:space="preserve">- ako je upisan bilo koji AOP u koloni </t>
    </r>
    <r>
      <rPr>
        <b/>
        <sz val="8"/>
        <rFont val="Arial"/>
        <family val="2"/>
      </rPr>
      <t>tekuće</t>
    </r>
    <r>
      <rPr>
        <sz val="8"/>
        <rFont val="Arial"/>
        <family val="2"/>
      </rPr>
      <t xml:space="preserve"> godine 1 u suprotnom 0</t>
    </r>
  </si>
  <si>
    <t xml:space="preserve"> 28.  Kratkoročni dužnički vrijednosni papiri trgovačkih društava - bruto</t>
  </si>
  <si>
    <t>II. Ukupno smanjenje novčanog tijeka od poslovnih aktivnosti (008 do 011)</t>
  </si>
  <si>
    <t>Uzajamni fondovi (trustovi), ostali fondovi i slični financijski subjekti</t>
  </si>
  <si>
    <t xml:space="preserve">    6. Udio u ostaloj sveobuhvatnoj dobiti/gubitku pridruženih poduzetnika</t>
  </si>
  <si>
    <t>Rad povijesnih mjesta i građevina te sličnih zanimljivosti za posjetitelje</t>
  </si>
  <si>
    <t>Trgovina na veliko žitaricama, sirovim duhanom, sjemenjem i stočnom hranom</t>
  </si>
  <si>
    <t xml:space="preserve"> 38.  Dugoročni trgovački krediti i predujmovi trgovačkim društvima - bruto</t>
  </si>
  <si>
    <t xml:space="preserve"> 76.  Troškovi usluga dugoročnog i operativnog leasinga materijalne imovine</t>
  </si>
  <si>
    <t>A1) NETO POVEĆANJE NOVČANOG TIJEKA OD POSLOVNIH
       AKTIVNOSTI (007-012)</t>
  </si>
  <si>
    <t>A2) NETO SMANJENJE NOVČANOG TIJEKA OD POSLOVNIH
       AKTIVNOSTI (012-007)</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</si>
  <si>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</si>
  <si>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</si>
  <si>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</si>
  <si>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</si>
  <si>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A1) NETO POVEĆANJE NOVČANOG TIJEKA OD POSLOVNIH 
       AKTIVNOSTI (006-013)</t>
  </si>
  <si>
    <t>A2) NETO SMANJENJE NOVČANOG TIJEKA OD POSLOVNIH 
       AKTIVNOSTI (013-006)</t>
  </si>
  <si>
    <t>Izvještaj je prilagođen novom obrascu za 2010. godinu, prva verzija obrasca.</t>
  </si>
  <si>
    <t>Ostale uslužne djelatnosti u vezi s informacijskom tehnologijom i računalima</t>
  </si>
  <si>
    <t xml:space="preserve">   1. Novčani izdaci za kupnju dugotrajne materijalne i nematerijalne imovine</t>
  </si>
  <si>
    <t xml:space="preserve"> 41.  Kratkoročni trgovački krediti i predujmovi trgovačkim društvima - bruto</t>
  </si>
  <si>
    <t>- ako je bilo što upisano u izvještaj o sveobuhvatnoj dobiti 1, u suprotnom 0</t>
  </si>
  <si>
    <t>Istraživanje i eksperimentalni razvoj u društvenim i humanističkim znanostima</t>
  </si>
  <si>
    <t>Proizvodnja opreme za zračenje, elektromedicinske i elektroterapeutske opreme</t>
  </si>
  <si>
    <t xml:space="preserve">Uzgoj bilja za uporabu u farmaciji, aromatskog, začinskog i ljekovitog bilja </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</si>
  <si>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</si>
  <si>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t>C1) NETO POVEĆANJE NOVČANOG TIJEKA OD FINANCIJSKIH
       AKTIVNOSTI (030-036)</t>
  </si>
  <si>
    <t>C1) NETO POVEĆANJE NOVČANOG TIJEKA OD FINANCIJSKIH
       AKTIVNOSTI (031-037)</t>
  </si>
  <si>
    <t>C2) NETO SMANJENJE NOVČANOG TIJEKA OD FINANCIJSKIH
       AKTIVNOSTI (036-030)</t>
  </si>
  <si>
    <t>C2) NETO SMANJENJE NOVČANOG TIJEKA OD FINANCIJSKIH
       AKTIVNOSTI (037-031)</t>
  </si>
  <si>
    <t>Proizvodnja putnih i ručnih torba i slično, sedlarskih i remenarskih proizvoda</t>
  </si>
  <si>
    <t>Proizvodnja vanjskih i unutrašnjih guma za vozila; protektiranje vanjskih guma</t>
  </si>
  <si>
    <t>Trgovina na veliko krutim, tekućim i plinovitim gorivima i srodnim proizvodima</t>
  </si>
  <si>
    <t xml:space="preserve">     1. Novčani izdaci za kupnju dugotrajne materijalne i nematerijalne imovine</t>
  </si>
  <si>
    <t xml:space="preserve">    5. Dobit ili gubitak s osnove učinkovite zaštite neto ulaganja u inozemstvu</t>
  </si>
  <si>
    <t xml:space="preserve">   1. Novčani primici od prodaje dugotrajne materijalne i nematerijalne imovine</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</si>
  <si>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</si>
  <si>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</si>
  <si>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</si>
  <si>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</si>
  <si>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</si>
  <si>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ako piše DA a nema OIB-a revizora, ili piše NE a ima upisan OIB revizora greška</t>
  </si>
  <si>
    <t xml:space="preserve">   2. Novčani primici od glavnice kredita, zadužnica, pozajmica i drugih posudbi</t>
  </si>
  <si>
    <t>B1) NETO POVEĆANJE NOVČANOG TIJEKA OD INVESTICIJSKIH
       AKTIVNOSTI (020-024)</t>
  </si>
  <si>
    <t>B1) NETO POVEĆANJE NOVČANOG TIJEKA OD INVESTICIJSKIH
       AKTIVNOSTI (021-025)</t>
  </si>
  <si>
    <t>B2) NETO SMANJENJE NOVČANOG TIJEKA OD INVESTICIJSKIH
       AKTIVNOSTI (024-020)</t>
  </si>
  <si>
    <t>B2) NETO SMANJENJE NOVČANOG TIJEKA OD INVESTICIJSKIH
       AKTIVNOSTI (025-021)</t>
  </si>
  <si>
    <t>Proizvodnja opeke, crijepa i ostalih proizvoda od pečene gline za građevinarstvo</t>
  </si>
  <si>
    <t xml:space="preserve">     1. Novčani primici od prodaje dugotrajne materijalne i nematerijalne imovine</t>
  </si>
  <si>
    <t xml:space="preserve"> 95.  Troškovi kamata (s povezanim i nepovezanim poduzetnicima i drugim osobama) </t>
  </si>
  <si>
    <t>Trgovina na malo hranom, pićima i duhanskim proizvodima na štandovima i tržnicama</t>
  </si>
  <si>
    <t>Vađenje ukrasnoga kamena i kamena za gradnju, vapnenca, gipsa, krede i škriljevca</t>
  </si>
  <si>
    <t xml:space="preserve">   2. Koncesije, patenti, licencije, robne i uslužne marke, softver i ostala prava</t>
  </si>
  <si>
    <t xml:space="preserve">   2. Novčani izdaci za stjecanje vlasničkih i dužničkih financijskih instrumenata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</si>
  <si>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</si>
  <si>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</si>
  <si>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</si>
  <si>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 xml:space="preserve">   1. Novčani primici od izdavanja vlasničkih i dužničkih financijskih instrumenata</t>
  </si>
  <si>
    <t>Proizvodnja osvježavajućih napitaka; proizvodnja mineralne i drugih flaširanih voda</t>
  </si>
  <si>
    <t xml:space="preserve">     2. Novčani izdaci za stjecanje vlasničkih i dužničkih financijskih instrumenata</t>
  </si>
  <si>
    <t>Djelatnosti privatnih kućanstava koja obavljaju različite usluge za vlastite potrebe</t>
  </si>
  <si>
    <t>Ispravljena je kontrola koja je za inozemnog osnivača javljala da nema javnu objavu.</t>
  </si>
  <si>
    <t>Izvještaj kojeg ispunjava obveznik kome se poslovna godina razlikuje od kalendarske.</t>
  </si>
  <si>
    <t>Ostale financijske uslužne djelatnosti, osim osiguranja i mirovinskih fondova, d. n.</t>
  </si>
  <si>
    <t>Trgovina na malo željeznom robom, bojama i staklom u specijaliziranim prodavaonicama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</si>
  <si>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</si>
  <si>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</si>
  <si>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</si>
  <si>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r>
      <t xml:space="preserve">OSNOVNE UPUTE ZA UNOS PODATAKA
</t>
    </r>
    <r>
      <rPr>
        <b/>
        <sz val="10"/>
        <color indexed="56"/>
        <rFont val="Arial"/>
        <family val="2"/>
      </rPr>
      <t>(TEHNIČKE UPUTE ZA UNOS, UPUTE S PAPIRNATOG OBRASCA)</t>
    </r>
  </si>
  <si>
    <t>Djelatnosti koje se obavljaju nakon žetve usjeva (priprema usjeva za primarna tržišta)</t>
  </si>
  <si>
    <t>Trgovina na malo kozmetičkim i toaletnim proizvodima u specijaliziranim prodavaonicama</t>
  </si>
  <si>
    <t>Značenje oznaka vrste izvještaja, veličine i vlasništva dano je na radnom listu Sifre.</t>
  </si>
  <si>
    <t>Fotokopiranje, priprema dokumenata i ostale specijalizirane uredske pomoćne djelatnosti</t>
  </si>
  <si>
    <t>Ispravljen je izračun poziva na broj na HUB-3 obrascu (dodano je 7543000- prije OIB-a).</t>
  </si>
  <si>
    <t>Izvještaj kojeg sastavlja  obveznika koji zbog statusnih promjena gubi pravnu osobnost.</t>
  </si>
  <si>
    <t>IZVJEŠTAJ O OSTALOJ SVEOBUHVATNOJ DOBITI (popunjava poduzetnik obveznik primjene MSFI-a)</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</si>
  <si>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</si>
  <si>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</si>
  <si>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</si>
  <si>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2. Koncesije, patenti, licencije, robne i uslužne marke, softver i ostala prava - bruto</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</si>
  <si>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</si>
  <si>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</si>
  <si>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</si>
  <si>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 xml:space="preserve">Naknadu za javnu objavu dokumentacije koja je u zakonskom roku i u potpunosti (standardna i nestandardna) predana putem web aplikacije RGFI i nadalje podmiruje Ministarstvo financija. </t>
  </si>
  <si>
    <t>Iznajmljivanje i davanje u zakup (leasing) strojeva i opreme za građevinarstvo i inženjerstvo</t>
  </si>
  <si>
    <t>Matematičko - logičke obvezne kontrole (kontrole koje u svim uvjetima moraju biti zadovoljene)</t>
  </si>
  <si>
    <t>Trgovina na veliko željeznom robom, instalacijskim materijalom i opremom za vodovod i grijanje</t>
  </si>
  <si>
    <t xml:space="preserve">Uvođenje instalacija vodovoda, kanalizacije i plina i instalacija za grijanje i klimatizaciju </t>
  </si>
  <si>
    <t>ako je d.d., svrha javna objava, vrsta izvještaja 10, 11, 21, 31, 40, a nije upisano DA greška</t>
  </si>
  <si>
    <r>
      <t xml:space="preserve">- ako je bilo što upisano u konsolidirana polja u kolonu </t>
    </r>
    <r>
      <rPr>
        <b/>
        <sz val="8"/>
        <rFont val="Arial"/>
        <family val="2"/>
      </rPr>
      <t>tekuće</t>
    </r>
    <r>
      <rPr>
        <sz val="8"/>
        <rFont val="Arial"/>
        <family val="2"/>
      </rPr>
      <t xml:space="preserve"> godine 1, u suprotnom nula</t>
    </r>
  </si>
  <si>
    <t>DODATAK RDG-u (popunjava poduzetnik koji sastavlja konsolidirani godišnji financijski izvještaj)</t>
  </si>
  <si>
    <t>Trgovina na malo novinama, papirnatom robom i pisaćim priborom u specijaliziranim prodavaonicama</t>
  </si>
  <si>
    <t>Trgovina na malo računalima, perifernim jedinicama i softverom u specijaliziranim prodavaonicama</t>
  </si>
  <si>
    <r>
      <t xml:space="preserve"> - ako je bilo što upisano u konsolidirana polja u kolonu </t>
    </r>
    <r>
      <rPr>
        <b/>
        <sz val="8"/>
        <rFont val="Arial"/>
        <family val="2"/>
      </rPr>
      <t>prethodne</t>
    </r>
    <r>
      <rPr>
        <sz val="8"/>
        <rFont val="Arial"/>
        <family val="2"/>
      </rPr>
      <t xml:space="preserve"> godine 1, u suprotnom nula</t>
    </r>
  </si>
  <si>
    <r>
      <t>DODATAK BILANCI</t>
    </r>
    <r>
      <rPr>
        <b/>
        <sz val="8"/>
        <color indexed="18"/>
        <rFont val="Arial"/>
        <family val="2"/>
      </rPr>
      <t xml:space="preserve"> (popunjava poduzetnik koji sastavlja konsolidirani godišnji financijski izvještaj)</t>
    </r>
  </si>
  <si>
    <t xml:space="preserve">Trgovina na malo u nespecijaliziranim prodavaonicama pretežno hranom, pićima i duhanskim proizvodima </t>
  </si>
  <si>
    <t xml:space="preserve">     1. Kamate, tečajne razlike, dividende i slični prihodi iz odnosa s
         povezanim poduzetnicima</t>
  </si>
  <si>
    <t>Posredovanje u trgovini poljoprivrednim sirovinama, živom stokom, tekstilnim sirovinama i poluproizvodima</t>
  </si>
  <si>
    <t xml:space="preserve">    3. Dobit ili gubitak s osnove ponovnog vrednovanja financijske
         imovine raspoložive za prodaju</t>
  </si>
  <si>
    <t>U Dodatnim podacima AOP oznaka šume bruto (AOP 202) mora biti veća ili jednaka AOP oznaci 203 (šume neto).</t>
  </si>
  <si>
    <t>UPUTE ZA ISPUNJAVANJE DODATNIH PODATAKA GODIŠNJEGA FINANCIJSKOG IZVJEŠTAJA PODUZETNIKA – (Obrazac POD-DOP)</t>
  </si>
  <si>
    <t xml:space="preserve"> 94.  Vrijednosno usklađivanje zaliha trgovačke robe
        (robe i usluga nabavljenih za daljnju prodaju)</t>
  </si>
  <si>
    <t>Trgovina na malo sagovima i prostiračima za pod, zidnim i podnim oblogama u specijaliziranim prodavaonicama</t>
  </si>
  <si>
    <t>Obveznici kojima je Trgovački sud registarsko tijelo (predaju obrasce za javnu objavu i u statističke svrhe)</t>
  </si>
  <si>
    <t>Proizvodnja dvopeka, keksa i srodnih proizvoda; proizvodnja trajnih peciva, slastičarskih proizvoda i kolača</t>
  </si>
  <si>
    <t xml:space="preserve">    2. Kamate, tečajne razlike i drugi rashodi iz odnosa s nepovezanim
        poduzetnicima i drugim osobama</t>
  </si>
  <si>
    <t xml:space="preserve"> 55.  Prihod od prodaje roba i usluga (nabavljenih isključivo za daljnju prodaju)
         i trgovačkih usluga</t>
  </si>
  <si>
    <t>U Dodatnim podacima AOP oznaka softver bruto (AOP 188) mora biti veća ili jednaka AOP oznaci  189 (Sofver neto).</t>
  </si>
  <si>
    <t>Dorađena kontrola 42 jer je dogradnjom kontrole za konsolidaciju bio pokvaren uvjet za nekonsolidirane izvještaje.</t>
  </si>
  <si>
    <t>Trgovina na malo kruhom, pecivom, kolačima, tjesteninama, bombonima i slatkišima u specijaliziranim prodavaonicama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</si>
  <si>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</si>
  <si>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Napomena 1.: Dodatak bilanci popunjavaju poduzetnici koji sastavljaju konsolidirane godišnje financijske izvještaje.</t>
  </si>
  <si>
    <t>U Dodatnim podacima AOP oznaka umjetnine bruto (AOP 204) mora biti veća ili jednaka AOP oznaci 205 (umjetnine neto).</t>
  </si>
  <si>
    <r>
      <t xml:space="preserve">Sva ostala pitanja vezana uz popunjavanje izvještaja možete se obratiti na adresu elektroničke pošte: </t>
    </r>
    <r>
      <rPr>
        <b/>
        <u val="single"/>
        <sz val="9"/>
        <color indexed="12"/>
        <rFont val="Arial"/>
        <family val="2"/>
      </rPr>
      <t>rgfi@fina.hr</t>
    </r>
  </si>
  <si>
    <t xml:space="preserve"> 72.  Troškovi robe i usluga nabavljenih za daljnju prodaju, a uključenih 
         u vlastite proizvode i/ili usluge</t>
  </si>
  <si>
    <r>
      <t>Pod AOP oznakama od 213 do 238</t>
    </r>
    <r>
      <rPr>
        <sz val="8"/>
        <rFont val="Arial"/>
        <family val="2"/>
      </rPr>
      <t xml:space="preserve"> unose se podaci koji se odnose na podjelu prema sektorima koji obuhvaćaju slijedeće:</t>
    </r>
  </si>
  <si>
    <t>Trgovina na malo namještajem, opremom za rasvjetu i ostalim proizvodima za kućanstvo u specijaliziranim prodavaonicama</t>
  </si>
  <si>
    <r>
      <t>Primici u naravi (AOP 273)</t>
    </r>
    <r>
      <rPr>
        <sz val="8"/>
        <rFont val="Arial"/>
        <family val="2"/>
      </rPr>
      <t xml:space="preserve"> − unosi se dio troškova za osoblje koji se odnosi na bruto primitke zaposlenika u naravi.</t>
    </r>
  </si>
  <si>
    <t xml:space="preserve"> 98.  Troškovi od najma zemljišta i plaćeni tantijemi za iskorištavanje nafte,
         plina i drugih prirodnih dobara</t>
  </si>
  <si>
    <t xml:space="preserve"> 96.  Prihodi od najma zemljišta i prihodi od tantijema za iskorištavanje nafte,
         plina i drugih prirodnih dobara</t>
  </si>
  <si>
    <t>Iznos naknade ovisi o načinu predaje i prema tome da li je poduzetnik obveznik revizije ili ne. Iznosi su dani u nastavku:</t>
  </si>
  <si>
    <t>Izvještaj kojeg sastavlja obveznik za razdoblje od početka godine do dana koji prethodi danu otvaranja stečajnog postupka.</t>
  </si>
  <si>
    <t xml:space="preserve">     2. Kamate, tečajne razlike, dividende, slični prihodi iz odnosa s
          nepovezanim poduzetnicima i drugim osobama</t>
  </si>
  <si>
    <t xml:space="preserve"> 77.  Izdaci za bruto autorske honorare i ugovore o djelu samo za fizičke osobe
         koje nemaju registriranu djelatnost</t>
  </si>
  <si>
    <t>U Dodatnim podacima AOP oznaka osnovno stado bruto (AOP 200) mora biti veća ili jednaka AOP oznaci 201 (osnovno stado neto).</t>
  </si>
  <si>
    <t>ako je javna objava, veličina veća od 1, vrsta izvještaja 10, 11, 21, 31, 40 i veličina veća od 1, a nije upisano DA, greška</t>
  </si>
  <si>
    <t>U nastavku su dane upute s originalnog obrasca (osim objašnjenja značenja pojedinih šifara što je dano na radnom listu Sifre).</t>
  </si>
  <si>
    <t>Izvještaj kojeg sastavlja obveznik za razdoblje od početka godine do dana koji prethodi danu otvaranja likvidacijskog postupka.</t>
  </si>
  <si>
    <t>U Dodatnim podacima AOP oznaka nestambene zgrade bruto (AOP 190) mora biti veća ili jednaka AOP oznaci 191 (nestambene zgrade neto).</t>
  </si>
  <si>
    <t>ako je d.o.o. ili k.d., prihod preko 30 milijuna i vrsta izvještaja 10, 11, 21, 31, 40, svrha javne objave, a nije upisano DA greška</t>
  </si>
  <si>
    <t>DODATAK Izvještaju o  ostaloj sveobuhvatnoj dobiti (popunjava poduzetnik koji sastavlja konsolidirani godišnji financijski izvještaj)</t>
  </si>
  <si>
    <r>
      <t xml:space="preserve">Stipendije (AOP 271) </t>
    </r>
    <r>
      <rPr>
        <sz val="8"/>
        <rFont val="Arial"/>
        <family val="2"/>
      </rPr>
      <t>− unosi se bruto iznos troškova stipendija i nagrada učenicima i studentima do neoporezivih svota i iznad njih.</t>
    </r>
  </si>
  <si>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</si>
  <si>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</si>
  <si>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Davanje u zakup (leasing) prava na uporabu intelektualnog vlasništva i sličnih proizvoda, osim radova koji su zaštićeni autorskim pravima</t>
  </si>
  <si>
    <t>Izvještaj kojeg sastavlja obveznik nad kojim je tijekom poslovne godine otvoren likvidacijski postupak  (početno likvidacijsko izvješće).</t>
  </si>
  <si>
    <t>Trgovina na malo cvijećem, sadnicama, sjemenjem, gnojivom, kućnim ljubimcima i hranom za kućne ljubimce u specijaliziranim prodavaonicama</t>
  </si>
  <si>
    <t>Šifarnik vrsti subjekata proširen je dodatnim vrstama (ustanova, zajednica ustanova itd.) te su dograđene kontrole vezane uz tu promjenu.</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</si>
  <si>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</si>
  <si>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101.  Broj zaposlenih osoba (neplaćene osobe + plaćeni zaposlenici)
          na bazi prosjeka zbroja stanja krajem sva četiri tromjesečja</t>
  </si>
  <si>
    <t>Kontrole upozorenja (kontrole koje vrijede samo u posebnim slučajevima ili samo upozoravaju na mogućnost pogreške prilikom unosa podataka)</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</si>
  <si>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</si>
  <si>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Ako je popunjen izvještaj o sveobuhvatnoj dobiti - AOP oznaka 152 mora biti jednaka AOP oznaci 157. Ako nije jednaka, izvještaj javlja grešku.</t>
  </si>
  <si>
    <t>Dodana je formula u obrazac promjene kapitala, koja u slučaju konsolidacije, AOP oznaku 019 automatski izračunava kao razliku AOP oznaka 017 i 018.</t>
  </si>
  <si>
    <t>U Dodatnim podacima AOP oznaka stambene zgrade i stanovi bruto (AOP 192) mora biti veća ili jednaka AOP oznaci 193 (stambene zgrade i stanovi neto).</t>
  </si>
  <si>
    <t>U Dodatnim podacima ni jedna AOP oznaka ne može biti negativna, ako ova kontrola javlja grešku, znači da je neki iznos u Dodatnim podacima negativan.</t>
  </si>
  <si>
    <t>U Dodatnim podacima AOP oznaka ostali građevinski objekti bruto (AOP 194) mora biti veća ili jednaka AOP oznaci 195 (ostali građevinski objekti neto).</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</si>
  <si>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</si>
  <si>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Prijevozna sredstva (AOP 196 i 197)</t>
    </r>
    <r>
      <rPr>
        <sz val="8"/>
        <rFont val="Arial"/>
        <family val="2"/>
      </rPr>
      <t xml:space="preserve"> obuhvaćaju sva željeznička, cestovna, pomorska, riječna, jezerska i zračna sredstva bez transportne opreme i uređaja.</t>
    </r>
  </si>
  <si>
    <t>Ugrađena kontrola da matični broj knjigovodstvenog servisa i matični broj obveznika ne mogu biti isti, te kontrola na ispravnost načina upisa adrese e-pošte.</t>
  </si>
  <si>
    <r>
      <t>Prihod od posredništva (provizija) (AOP 242)</t>
    </r>
    <r>
      <rPr>
        <sz val="8"/>
        <rFont val="Arial"/>
        <family val="2"/>
      </rPr>
      <t xml:space="preserve"> − zasebno se iskazuju samo prihodi obračunati od posredništva (provizija) već iskazani pod prethodnom stavkom.</t>
    </r>
  </si>
  <si>
    <t>Od 1. siječnja 2009. godine svi izvještaji predaju se prema novom šifrarniku djelatnosti (NKD 2007). U nastavku je dan popis šifri djelatnosti prema NKD-u 2007.</t>
  </si>
  <si>
    <t>Sa šifrarnika vrste izvještaja skinuta je šifra 22 koja nije više u upotrebi. Isto tako, onemogućen je i odabir šifre vrste izvještaja 22 na naslovnoj stranici.</t>
  </si>
  <si>
    <t xml:space="preserve"> 87.  Ostali troškovi i rashodi drugih aktivnosti (npr. troškovi reklamacija i uzoraka,
         otpis imovine, manjkovi i krađe, kazne, penali, darovanja i sl.)</t>
  </si>
  <si>
    <t xml:space="preserve">Djelatnosti socijalne skrbi sa smještajem za osobe s teškoćama u razvoju, duševno bolesne osobe i osobe ovisne o alkoholu, drogama ili drugim opojnim sredstvima </t>
  </si>
  <si>
    <t>Dozvoljen je unos negativne vrijednosti na stavku "Porez na dobit" u računu dobiti i gubitka. Ova stavka može biti negativna u slučaju odgođenih poreznih obveza.</t>
  </si>
  <si>
    <t>Ispravljena kontrola koja je kod konsolidacije tražila da gubitak bude isti u bilanci i računu dobiti i gubitka u slučaju kad nema gubitka iznad visine kapitala.</t>
  </si>
  <si>
    <t>Reguliranje djelatnosti subjekata koji pružaju zdravstvenu zaštitu, usluge u obrazovanju i kulturi i druge društvene usluge, osim obveznoga socijalnog osiguranja</t>
  </si>
  <si>
    <r>
      <t>Udjeli u investicijskim fondovima (AOP 211)</t>
    </r>
    <r>
      <rPr>
        <sz val="8"/>
        <rFont val="Arial"/>
        <family val="2"/>
      </rPr>
      <t xml:space="preserve"> − u ovoj stavci potrebno je prikazati vrijednost ulaganja u udjele u otvorenim i zatvorenim investicijskim fondovima.</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</si>
  <si>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</si>
  <si>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Nestambene zgrade (AOP 190 i 191)</t>
    </r>
    <r>
      <rPr>
        <sz val="8"/>
        <rFont val="Arial"/>
        <family val="2"/>
      </rPr>
      <t xml:space="preserve"> obuhvaćaju poslovne i tvorničke zgrade, skladišta, silose, garaže i slične građevine tipa zgrada (osim stambenih zgrada i stanova).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</si>
  <si>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</si>
  <si>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t>Obveznici koj se ne smatraju trgovačkim društvom ili im je Registarsko tijelo neka druga institucija (predaju izvještaje samo za statistiku 
(ujedno i za Poreznu upravu)</t>
  </si>
  <si>
    <t>Porijeklo kapitala (postotak) mora biti upisan bez znaka postotka i suma stranog i domaćeg kapitala mora biti jednaka 100. Ova kontrola javlja pogrešku ako suma nije 100.</t>
  </si>
  <si>
    <t xml:space="preserve">U Računu dobiti i gubitka svi iznosi moraju biti veći ili jednaki nuli. Negativna vrijednost dozvoljena je samo na sljedećim AOP pozicijama: 115,148,151,152 i od 155 do 170. </t>
  </si>
  <si>
    <r>
      <t>Prihodi od prodaje u zemlji (AOP 256) i Prihodi od prodaje u inozemstvu (AOP 257)</t>
    </r>
    <r>
      <rPr>
        <sz val="8"/>
        <rFont val="Arial"/>
        <family val="2"/>
      </rPr>
      <t xml:space="preserve"> zbrojeni čine prihode od prodaje iskazane u računu dobiti i gubitka pod AOP pozicijom 112.</t>
    </r>
  </si>
  <si>
    <t>Popravljena je pogreška da prilikom učitavanja datoteke aplikacija javlja da je neispravan HASH ako je prije ili iza imena i prezimena osobe ovlaštene za zastupanje upisan razmak.</t>
  </si>
  <si>
    <r>
      <t>Kapitalizirana proizvodnja za vlastite potrebe (AOP 253)</t>
    </r>
    <r>
      <rPr>
        <sz val="8"/>
        <rFont val="Arial"/>
        <family val="2"/>
      </rPr>
      <t xml:space="preserve"> – obuhvaća se obračunana vrijednost s osnove uporabe vlastitih proizvoda, robe i usluga za investicije u dugotrajnu imovinu</t>
    </r>
  </si>
  <si>
    <t>Dodan je dio koji prepoznaje da je datoteka otvorena u Open Office-u ili nekom drugom programu koji nema sve funkcionalnosti Excel-a. Dodan je opis u upute kako u tom slučaju postupiti.</t>
  </si>
  <si>
    <t>Ispravljena pogreška koja se javlja na računalima gdje format datuma u Regional Settingsima nije DD.MM.YYYY, pa zbog toga kontrola 38 javlja pogrešku vezanu za datume tamo gdje je nema.</t>
  </si>
  <si>
    <t>Izvještaj kojeg ispunjava obveznik kome je kalendarska godina jednaka poslovnoj godini i kod kojeg u godini za koju se izvještaj podnosi nije bilo statusnih promjena, stečaja ili likvidacije.</t>
  </si>
  <si>
    <r>
      <t>Troškovi usluga investicijskog održavanja (AOP 264)</t>
    </r>
    <r>
      <rPr>
        <sz val="8"/>
        <rFont val="Arial"/>
        <family val="2"/>
      </rPr>
      <t xml:space="preserve"> − iskazuju se samo troškovi za usluge investicijskog održavanja (adaptacije, rekonstrukcije, modernizacije i sl.) bez tekućeg održavanja. </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</si>
  <si>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</si>
  <si>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</si>
  <si>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</si>
  <si>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</si>
  <si>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Izvještaj kojeg sastavlja obveznik u godini kada mijenja datum početka i kraja poslovne godine, a za razdoblje od kraja stare poslovne godine do datuma koji prethodi početku nove poslovne godine.</t>
  </si>
  <si>
    <r>
      <t>Premije osiguranja (bruto) (AOP 269)</t>
    </r>
    <r>
      <rPr>
        <sz val="8"/>
        <rFont val="Arial"/>
        <family val="2"/>
      </rPr>
      <t xml:space="preserve"> − unosi se bruto iznos premija osiguranja imovine, osoba, životnog osiguranja i sl. za koje je ugovaratelj i korisnik osiguranja poduzetnik/trgovačko društvo.</t>
    </r>
  </si>
  <si>
    <t xml:space="preserve">Dodatni podaci koji se odnose na Bilancu i Račun dobiti i gubitka predstavljaju raščlambu određenih stavki prema potrebama Službene i EU statistike i logički su vezani na obrasce POD-BIL i POD-RDG. </t>
  </si>
  <si>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</si>
  <si>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</si>
  <si>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</si>
  <si>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</si>
  <si>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Kontrola 45 osim postotka porijekla kapitala dodatno provjerava postoji li upisan iznos s decimalama (nezaokružena vrijednosti), ako takav iznos postoji, kontrola signalizira grešku i obrazac nije ispravan.</t>
  </si>
  <si>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</si>
  <si>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</si>
  <si>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</si>
  <si>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</si>
  <si>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</si>
  <si>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</si>
  <si>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176 &gt;= AOP 009.</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</si>
  <si>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</si>
  <si>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</si>
  <si>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</si>
  <si>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</si>
  <si>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</si>
  <si>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</si>
  <si>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</si>
  <si>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</si>
  <si>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</si>
  <si>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Ako su Dodatni podaci popunjeni (predaja za statističke svrhe), mora biti zadovoljen uvjet da bruto iznos nekih stavaka u Dodatnim podacima mora biti veći ili jednak neto iznosu u Bilanci,  tj. AOP 174 &gt;= AOP 007.</t>
  </si>
  <si>
    <t>Uvedeno polje OIB revizora ili revizorskog društva. Promijenjene upute o popunjavanju dodatnih podataka. Dodana pomoć za izračun naknade za javnu objavu GFI-a. Dodano je nekoliko novih kontrola na dodatne podatke.</t>
  </si>
  <si>
    <t>U Bilanci svi iznosi moraju biti veći ili jednaki nuli. Samo neke AOP oznake mogu biti negativne, a to su: 062, 064, 065, 071, 072, 075, 078, 109, 110. Ako je neka druga AOP oznaka negativna obrazac javlja pogrešku.</t>
  </si>
  <si>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</si>
  <si>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</si>
  <si>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</si>
  <si>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</si>
  <si>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</si>
  <si>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</si>
  <si>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</si>
  <si>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</si>
  <si>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</si>
  <si>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t>Pozicije ukupno aktiva (AOP 060) i ukupno pasiva (AOP 107) i moraju biti jednake. To vrijedi za obje kolone podataka, a u koloni tekuće godine moraju biti veće od nule. Zbog zaokruživanja iznosa, kontrola dozvoljava razliku od 1.</t>
  </si>
  <si>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</si>
  <si>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t>Pozicije izvanbilančni zapisi u aktivi (AOP 061) moraju biti jednaki izvanbilančnim zapisiva u pasivi (AOP 108) u obje kolone podataka - tekuća godina i prethodna godina. Zbog zaokruživanja iznosa, kontrola dozvoljava razliku od 1.</t>
  </si>
  <si>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</si>
  <si>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</si>
  <si>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</si>
  <si>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</si>
  <si>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t>Ako je predaja i za statističke potrebe, AOP oznaka 260 bi u godini u kojoj je tvrtka poslovala (broj mjeseci poslovanja veći od nule) trebala imati iznos veći od nule. Kontrola upozorava ako je taj iznos nula za bilo koju kolonu podataka.</t>
  </si>
  <si>
    <t>Umetnuta je kontrola na matične brojeve pripojenih subjekata ili subjekata koji sudjeluju u statusnim promjenama te na matični broj knjigovodstvenog servisa. Ćelije moraju biti prazne ili mora biti upisan matični kao broj s vodećim nulama.</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</si>
  <si>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</si>
  <si>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Ako je svrha predaje statistika - podatak pod AOP oznakom 300 mora biti veći od nule u onoj koloni podataka za koju je tvrtka poslovala. Kontrola javlja grešku ako je obveznik poslovao u prethodnoj ili tekućoj godini a ova AOP oznaka je nula.</t>
  </si>
  <si>
    <t>Ako su Dodatni podaci popunjeni (predaja za statističke potrebe), AOP oznaka 261 trebala bi biti manja ili jednaka AOP oznaci 118. Kontrola upozorava ako je iznos na AOP oznaci 261 veći, a u tom slučaju provjerite jesu li upisani podaci točni.</t>
  </si>
  <si>
    <t>Ispravljena je kontrola broj 3. koja provjerava jesu li dobit u bilanci i dobit u računu dobiti i gubitka jednake. Ove dvije stavke mogu biti različite samo ako je izvještaj konsolidiran (do sada je kontrola uvijek javljala pogrešku ako jesu).</t>
  </si>
  <si>
    <t>Samo obveznici čije je registarko tijelo Trgovački sud mogu predati izvještaje za javnu objavu. Ova kontrola je neispravna ako je pod svrhom predaje označena i javna objava, a šifra vrste poslovnog subjekta je veća od 6, a različita od 11 i 81.</t>
  </si>
  <si>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</si>
  <si>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</si>
  <si>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Svi brojčani podaci i šifre u zaglavlju upisuju se kao broj (bez vodećih nula), dok se matični broj (MB), šifra djelatnosti i matični broj subjekta (MBS) te OIB upisuju s vodećim nulama (MB na 8 znamenaka, MBS na 9 znamenaka, OIB na 11 znamenaka).</t>
  </si>
  <si>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</si>
  <si>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t>Promijenjena je uputa za popunjavanje stavaka pod AOP oznakama 260, 294 i 295. Kontrola 45. u starom obrascu postaje kontrola upozorenja pod rednim brojem 81. Na naslovnoj stranici uputa za izračun naknade za javnu objavu ubačen je novi HUB-3 obrazac.</t>
  </si>
  <si>
    <t>Šifra općine / grada upisuje se prema standardnim troznamenkastim šiframa bez kontrolne znamekne. U ovom šifrarniku šifre su dane abecednim redom naziva naselja. U obrazac se upisuje samo šifra općine / grada, a šifra županije se automatski izračunava.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</si>
  <si>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</si>
  <si>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</si>
  <si>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</si>
  <si>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</si>
  <si>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</si>
  <si>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</si>
  <si>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</si>
  <si>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</si>
  <si>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</si>
  <si>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</si>
  <si>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</si>
  <si>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</si>
  <si>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t>Ako su Dodatni podaci popunjeni (predaja za statističke svrhe), zbroj prihoda po djelatnostima (AOP 240 + 241 + 243 + 244 + 246 + 247 + 248 + 249) ne bi smio biti veći od prihoda od prodaje (AOP 112). Kontrola upozorava ako je suma prihoda po djelatnostima veća od AOP-a 112).</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</si>
  <si>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</si>
  <si>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</si>
  <si>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</si>
  <si>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</si>
  <si>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</si>
  <si>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</si>
  <si>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</si>
  <si>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</si>
  <si>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</si>
  <si>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</si>
  <si>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</si>
  <si>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</si>
  <si>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</si>
  <si>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</si>
  <si>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</si>
  <si>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</si>
  <si>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</si>
  <si>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</si>
  <si>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</si>
  <si>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</si>
  <si>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</si>
  <si>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</si>
  <si>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</si>
  <si>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</si>
  <si>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</si>
  <si>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</si>
  <si>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</si>
  <si>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</si>
  <si>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</si>
  <si>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</si>
  <si>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</si>
  <si>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</si>
  <si>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</si>
  <si>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</si>
  <si>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</si>
  <si>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</si>
  <si>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</si>
  <si>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</si>
  <si>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</si>
  <si>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</si>
  <si>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</si>
  <si>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</si>
  <si>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</si>
  <si>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</si>
  <si>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</si>
  <si>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</si>
  <si>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</si>
  <si>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</si>
  <si>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</si>
  <si>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</si>
  <si>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</si>
  <si>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</si>
  <si>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</si>
  <si>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</si>
  <si>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</si>
  <si>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</si>
  <si>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</si>
  <si>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</si>
  <si>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</si>
  <si>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</si>
  <si>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</si>
  <si>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</si>
  <si>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</si>
  <si>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</si>
  <si>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</si>
  <si>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</si>
  <si>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</si>
  <si>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</si>
  <si>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</si>
  <si>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</si>
  <si>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</si>
  <si>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</si>
  <si>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</si>
  <si>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</si>
  <si>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</si>
  <si>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</si>
  <si>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</si>
  <si>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</si>
  <si>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</si>
  <si>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</si>
  <si>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</si>
  <si>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</si>
  <si>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</si>
  <si>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</si>
  <si>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</si>
  <si>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</si>
  <si>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</si>
  <si>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</si>
  <si>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</si>
  <si>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</si>
  <si>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</si>
  <si>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</si>
  <si>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</si>
  <si>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</si>
  <si>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</si>
  <si>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</si>
  <si>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</si>
  <si>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</si>
  <si>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</si>
  <si>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</si>
  <si>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</si>
  <si>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</si>
  <si>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</si>
  <si>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</si>
  <si>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</si>
  <si>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</si>
  <si>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</si>
  <si>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</si>
  <si>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</si>
  <si>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</si>
  <si>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</si>
  <si>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</si>
  <si>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</si>
  <si>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</si>
  <si>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</si>
  <si>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</si>
  <si>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</si>
  <si>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</si>
  <si>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</si>
  <si>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</si>
  <si>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</si>
  <si>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</si>
  <si>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</si>
  <si>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</si>
  <si>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</si>
  <si>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</si>
  <si>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</si>
  <si>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</si>
  <si>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</si>
  <si>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</si>
  <si>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</si>
  <si>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</si>
  <si>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</si>
  <si>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</si>
  <si>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</si>
  <si>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91183910</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</si>
</sst>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841</v>
      </c>
      <c r="B1" s="44" t="s">
        <v>1301</v>
      </c>
      <c r="C1" s="43"/>
      <c r="D1" s="43" t="s">
        <v>1080</v>
      </c>
      <c r="E1" s="43" t="s">
        <v>898</v>
      </c>
      <c r="F1" s="43" t="s">
        <v>140</v>
      </c>
      <c r="G1" s="43" t="s">
        <v>1133</v>
      </c>
      <c r="H1" s="49" t="s">
        <v>878</v>
      </c>
      <c r="I1" s="43" t="s">
        <v>1141</v>
      </c>
      <c r="J1" s="74" t="s">
        <v>1037</v>
      </c>
      <c r="K1" s="74" t="s">
        <v>1038</v>
      </c>
      <c r="L1" s="74" t="s">
        <v>1039</v>
      </c>
      <c r="M1" s="74" t="s">
        <v>1040</v>
      </c>
      <c r="N1" s="74" t="s">
        <v>1041</v>
      </c>
      <c r="O1" s="74" t="s">
        <v>1042</v>
      </c>
      <c r="P1" s="74" t="s">
        <v>1043</v>
      </c>
      <c r="Q1" s="74" t="s">
        <v>1044</v>
      </c>
      <c r="R1" s="74" t="s">
        <v>1045</v>
      </c>
      <c r="S1" s="74" t="s">
        <v>1046</v>
      </c>
      <c r="T1" s="74" t="s">
        <v>1047</v>
      </c>
      <c r="U1" s="74" t="s">
        <v>1048</v>
      </c>
      <c r="V1" s="74" t="s">
        <v>1049</v>
      </c>
      <c r="W1" s="74" t="s">
        <v>1050</v>
      </c>
      <c r="X1" s="74" t="s">
        <v>1051</v>
      </c>
      <c r="Y1" s="43" t="s">
        <v>1058</v>
      </c>
      <c r="Z1" s="43" t="s">
        <v>1153</v>
      </c>
      <c r="AA1" s="43" t="s">
        <v>1059</v>
      </c>
      <c r="AB1" s="43" t="s">
        <v>1222</v>
      </c>
      <c r="AC1" s="223" t="s">
        <v>1221</v>
      </c>
    </row>
    <row r="2" spans="1:29" ht="12.75">
      <c r="A2" s="26" t="s">
        <v>1030</v>
      </c>
      <c r="B2" s="47" t="str">
        <f>Opci!G14</f>
        <v>2014</v>
      </c>
      <c r="C2" s="27"/>
      <c r="D2" s="27" t="s">
        <v>141</v>
      </c>
      <c r="E2" s="27">
        <v>1</v>
      </c>
      <c r="F2" s="27">
        <f>Bilanca!I10</f>
        <v>1</v>
      </c>
      <c r="G2" s="27">
        <f>IF(Bilanca!J10=0,"",Bilanca!J10)</f>
      </c>
      <c r="H2" s="224">
        <f aca="true" t="shared" si="0" ref="H2:H65">J2/100*F2+2*K2/100*F2</f>
        <v>0</v>
      </c>
      <c r="I2" s="77">
        <f aca="true" t="shared" si="1" ref="I2:I65">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 aca="true" t="shared" si="2" ref="AC2:AC33">LEN(Y2)+LEN(Z2)+LEN(AA2)+INT(VALUE(AB2))</f>
        <v>0</v>
      </c>
    </row>
    <row r="3" spans="1:29" ht="12.75">
      <c r="A3" s="26" t="s">
        <v>36</v>
      </c>
      <c r="B3" s="47" t="s">
        <v>115</v>
      </c>
      <c r="C3" s="27"/>
      <c r="D3" s="27" t="s">
        <v>141</v>
      </c>
      <c r="E3" s="27">
        <v>1</v>
      </c>
      <c r="F3" s="27">
        <f>Bilanca!I11</f>
        <v>2</v>
      </c>
      <c r="G3" s="27">
        <f>IF(Bilanca!J11=0,"",Bilanca!J11)</f>
      </c>
      <c r="H3" s="224">
        <f t="shared" si="0"/>
        <v>3007287.46</v>
      </c>
      <c r="I3" s="27">
        <f t="shared" si="1"/>
        <v>0</v>
      </c>
      <c r="J3" s="75">
        <f>Bilanca!K11</f>
        <v>36620923</v>
      </c>
      <c r="K3" s="76">
        <f>Bilanca!L11</f>
        <v>56871725</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t="shared" si="2"/>
        <v>0</v>
      </c>
    </row>
    <row r="4" spans="1:29" ht="12.75">
      <c r="A4" s="26" t="s">
        <v>158</v>
      </c>
      <c r="B4" s="47" t="s">
        <v>313</v>
      </c>
      <c r="C4" s="27"/>
      <c r="D4" s="27" t="s">
        <v>141</v>
      </c>
      <c r="E4" s="27">
        <v>1</v>
      </c>
      <c r="F4" s="27">
        <f>Bilanca!I12</f>
        <v>3</v>
      </c>
      <c r="G4" s="27">
        <f>IF(Bilanca!J12=0,"",Bilanca!J12)</f>
      </c>
      <c r="H4" s="224">
        <f t="shared" si="0"/>
        <v>259351.05</v>
      </c>
      <c r="I4" s="77">
        <f t="shared" si="1"/>
        <v>0</v>
      </c>
      <c r="J4" s="75">
        <f>Bilanca!K12</f>
        <v>2490657</v>
      </c>
      <c r="K4" s="76">
        <f>Bilanca!L12</f>
        <v>3077189</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2"/>
        <v>0</v>
      </c>
    </row>
    <row r="5" spans="1:29" ht="12.75">
      <c r="A5" s="26" t="s">
        <v>1253</v>
      </c>
      <c r="B5" s="47">
        <f>IF(ISNUMBER(Opci!C17),Opci!C17,0)</f>
        <v>10</v>
      </c>
      <c r="C5" s="27"/>
      <c r="D5" s="27" t="s">
        <v>141</v>
      </c>
      <c r="E5" s="27">
        <v>1</v>
      </c>
      <c r="F5" s="27">
        <f>Bilanca!I13</f>
        <v>4</v>
      </c>
      <c r="G5" s="27">
        <f>IF(Bilanca!J13=0,"",Bilanca!J13)</f>
      </c>
      <c r="H5" s="224">
        <f t="shared" si="0"/>
        <v>0</v>
      </c>
      <c r="I5" s="27">
        <f t="shared" si="1"/>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2"/>
        <v>0</v>
      </c>
    </row>
    <row r="6" spans="1:29" ht="12.75">
      <c r="A6" s="26" t="s">
        <v>33</v>
      </c>
      <c r="B6" s="47" t="str">
        <f>Opci!C19</f>
        <v>2307731</v>
      </c>
      <c r="C6" s="27"/>
      <c r="D6" s="27" t="s">
        <v>141</v>
      </c>
      <c r="E6" s="27">
        <v>1</v>
      </c>
      <c r="F6" s="27">
        <f>Bilanca!I14</f>
        <v>5</v>
      </c>
      <c r="G6" s="27">
        <f>IF(Bilanca!J14=0,"",Bilanca!J14)</f>
      </c>
      <c r="H6" s="224">
        <f t="shared" si="0"/>
        <v>30561.9</v>
      </c>
      <c r="I6" s="77">
        <f t="shared" si="1"/>
        <v>0</v>
      </c>
      <c r="J6" s="75">
        <f>Bilanca!K14</f>
        <v>208786</v>
      </c>
      <c r="K6" s="76">
        <f>Bilanca!L14</f>
        <v>201226</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2"/>
        <v>0</v>
      </c>
    </row>
    <row r="7" spans="1:29" ht="12.75">
      <c r="A7" s="26" t="s">
        <v>146</v>
      </c>
      <c r="B7" s="47" t="str">
        <f>Opci!C21</f>
        <v>080631487</v>
      </c>
      <c r="C7" s="27"/>
      <c r="D7" s="27" t="s">
        <v>141</v>
      </c>
      <c r="E7" s="27">
        <v>1</v>
      </c>
      <c r="F7" s="27">
        <f>Bilanca!I15</f>
        <v>6</v>
      </c>
      <c r="G7" s="27">
        <f>IF(Bilanca!J15=0,"",Bilanca!J15)</f>
      </c>
      <c r="H7" s="224">
        <f t="shared" si="0"/>
        <v>0</v>
      </c>
      <c r="I7" s="27">
        <f t="shared" si="1"/>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2"/>
        <v>0</v>
      </c>
    </row>
    <row r="8" spans="1:29" ht="12.75">
      <c r="A8" s="26" t="s">
        <v>151</v>
      </c>
      <c r="B8" s="47" t="str">
        <f>Opci!C23</f>
        <v>54189804734</v>
      </c>
      <c r="C8" s="27"/>
      <c r="D8" s="27" t="s">
        <v>141</v>
      </c>
      <c r="E8" s="27">
        <v>1</v>
      </c>
      <c r="F8" s="27">
        <f>Bilanca!I16</f>
        <v>7</v>
      </c>
      <c r="G8" s="27">
        <f>IF(Bilanca!J16=0,"",Bilanca!J16)</f>
      </c>
      <c r="H8" s="224">
        <f t="shared" si="0"/>
        <v>0</v>
      </c>
      <c r="I8" s="77">
        <f t="shared" si="1"/>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2"/>
        <v>0</v>
      </c>
    </row>
    <row r="9" spans="1:29" ht="12.75">
      <c r="A9" s="26" t="s">
        <v>891</v>
      </c>
      <c r="B9" s="47" t="str">
        <f>TRIM(Opci!C25)</f>
        <v>Vod i odvodnja Zgb županije</v>
      </c>
      <c r="C9" s="27"/>
      <c r="D9" s="27" t="s">
        <v>141</v>
      </c>
      <c r="E9" s="27">
        <v>1</v>
      </c>
      <c r="F9" s="27">
        <f>Bilanca!I17</f>
        <v>8</v>
      </c>
      <c r="G9" s="27">
        <f>IF(Bilanca!J17=0,"",Bilanca!J17)</f>
      </c>
      <c r="H9" s="224">
        <f t="shared" si="0"/>
        <v>642703.76</v>
      </c>
      <c r="I9" s="27">
        <f t="shared" si="1"/>
        <v>0</v>
      </c>
      <c r="J9" s="75">
        <f>Bilanca!K17</f>
        <v>2281871</v>
      </c>
      <c r="K9" s="76">
        <f>Bilanca!L17</f>
        <v>2875963</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2"/>
        <v>0</v>
      </c>
    </row>
    <row r="10" spans="1:29" ht="12.75">
      <c r="A10" s="26" t="s">
        <v>894</v>
      </c>
      <c r="B10" s="47" t="str">
        <f>TEXT(Opci!C27,"00000")</f>
        <v>10000</v>
      </c>
      <c r="C10" s="27"/>
      <c r="D10" s="27" t="s">
        <v>141</v>
      </c>
      <c r="E10" s="27">
        <v>1</v>
      </c>
      <c r="F10" s="27">
        <f>Bilanca!I18</f>
        <v>9</v>
      </c>
      <c r="G10" s="27">
        <f>IF(Bilanca!J18=0,"",Bilanca!J18)</f>
      </c>
      <c r="H10" s="224">
        <f t="shared" si="0"/>
        <v>0</v>
      </c>
      <c r="I10" s="77">
        <f t="shared" si="1"/>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2"/>
        <v>0</v>
      </c>
    </row>
    <row r="11" spans="1:29" ht="12.75">
      <c r="A11" s="26" t="s">
        <v>974</v>
      </c>
      <c r="B11" s="47" t="str">
        <f>TRIM(Opci!F27)</f>
        <v>Zagreb</v>
      </c>
      <c r="C11" s="27"/>
      <c r="D11" s="27" t="s">
        <v>141</v>
      </c>
      <c r="E11" s="27">
        <v>1</v>
      </c>
      <c r="F11" s="27">
        <f>Bilanca!I19</f>
        <v>10</v>
      </c>
      <c r="G11" s="27">
        <f>IF(Bilanca!J19=0,"",Bilanca!J19)</f>
      </c>
      <c r="H11" s="224">
        <f t="shared" si="0"/>
        <v>14127576.700000001</v>
      </c>
      <c r="I11" s="27">
        <f t="shared" si="1"/>
        <v>0</v>
      </c>
      <c r="J11" s="75">
        <f>Bilanca!K19</f>
        <v>33982409</v>
      </c>
      <c r="K11" s="76">
        <f>Bilanca!L19</f>
        <v>53646679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2"/>
        <v>0</v>
      </c>
    </row>
    <row r="12" spans="1:29" ht="12.75">
      <c r="A12" s="26" t="s">
        <v>941</v>
      </c>
      <c r="B12" s="47" t="str">
        <f>TRIM(Opci!C29)</f>
        <v>Ulica grada Vukovara 72/V</v>
      </c>
      <c r="C12" s="27"/>
      <c r="D12" s="27" t="s">
        <v>141</v>
      </c>
      <c r="E12" s="27">
        <v>1</v>
      </c>
      <c r="F12" s="27">
        <f>Bilanca!I20</f>
        <v>11</v>
      </c>
      <c r="G12" s="27">
        <f>IF(Bilanca!J20=0,"",Bilanca!J20)</f>
      </c>
      <c r="H12" s="224">
        <f t="shared" si="0"/>
        <v>5177467.68</v>
      </c>
      <c r="I12" s="77">
        <f t="shared" si="1"/>
        <v>0</v>
      </c>
      <c r="J12" s="75">
        <f>Bilanca!K20</f>
        <v>15689296</v>
      </c>
      <c r="K12" s="76">
        <f>Bilanca!L20</f>
        <v>15689296</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2"/>
        <v>0</v>
      </c>
    </row>
    <row r="13" spans="1:29" ht="12.75">
      <c r="A13" s="26" t="s">
        <v>954</v>
      </c>
      <c r="B13" s="47" t="str">
        <f>TRIM(Opci!C31)</f>
        <v>info@racunovodstvo-sjena.hr</v>
      </c>
      <c r="C13" s="27"/>
      <c r="D13" s="27" t="s">
        <v>141</v>
      </c>
      <c r="E13" s="27">
        <v>1</v>
      </c>
      <c r="F13" s="27">
        <f>Bilanca!I21</f>
        <v>12</v>
      </c>
      <c r="G13" s="27">
        <f>IF(Bilanca!J21=0,"",Bilanca!J21)</f>
      </c>
      <c r="H13" s="224">
        <f t="shared" si="0"/>
        <v>255000.84</v>
      </c>
      <c r="I13" s="27">
        <f t="shared" si="1"/>
        <v>0</v>
      </c>
      <c r="J13" s="75">
        <f>Bilanca!K21</f>
        <v>734705</v>
      </c>
      <c r="K13" s="76">
        <f>Bilanca!L21</f>
        <v>695151</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2"/>
        <v>0</v>
      </c>
    </row>
    <row r="14" spans="1:29" ht="12.75">
      <c r="A14" s="26" t="s">
        <v>161</v>
      </c>
      <c r="B14" s="47">
        <f>TRIM(Opci!C33)</f>
      </c>
      <c r="C14" s="27"/>
      <c r="D14" s="27" t="s">
        <v>141</v>
      </c>
      <c r="E14" s="27">
        <v>1</v>
      </c>
      <c r="F14" s="27">
        <f>Bilanca!I22</f>
        <v>13</v>
      </c>
      <c r="G14" s="27">
        <f>IF(Bilanca!J22=0,"",Bilanca!J22)</f>
      </c>
      <c r="H14" s="224">
        <f t="shared" si="0"/>
        <v>2369.8999999999996</v>
      </c>
      <c r="I14" s="77">
        <f t="shared" si="1"/>
        <v>0</v>
      </c>
      <c r="J14" s="75">
        <f>Bilanca!K22</f>
        <v>5600</v>
      </c>
      <c r="K14" s="76">
        <f>Bilanca!L22</f>
        <v>6315</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2"/>
        <v>0</v>
      </c>
    </row>
    <row r="15" spans="1:29" ht="12.75">
      <c r="A15" s="26" t="s">
        <v>1201</v>
      </c>
      <c r="B15" s="47" t="str">
        <f>TEXT(Opci!C37,"00")</f>
        <v>21</v>
      </c>
      <c r="C15" s="27"/>
      <c r="D15" s="27" t="s">
        <v>141</v>
      </c>
      <c r="E15" s="27">
        <v>1</v>
      </c>
      <c r="F15" s="27">
        <f>Bilanca!I23</f>
        <v>14</v>
      </c>
      <c r="G15" s="27">
        <f>IF(Bilanca!J23=0,"",Bilanca!J23)</f>
      </c>
      <c r="H15" s="224">
        <f t="shared" si="0"/>
        <v>18691.260000000002</v>
      </c>
      <c r="I15" s="27">
        <f t="shared" si="1"/>
        <v>0</v>
      </c>
      <c r="J15" s="75">
        <f>Bilanca!K23</f>
        <v>59901</v>
      </c>
      <c r="K15" s="76">
        <f>Bilanca!L23</f>
        <v>36804</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2"/>
        <v>0</v>
      </c>
    </row>
    <row r="16" spans="1:29" ht="12.75">
      <c r="A16" s="26" t="s">
        <v>979</v>
      </c>
      <c r="B16" s="47" t="str">
        <f>TEXT(Opci!C35,"000")</f>
        <v>133</v>
      </c>
      <c r="C16" s="27"/>
      <c r="D16" s="27" t="s">
        <v>141</v>
      </c>
      <c r="E16" s="27">
        <v>1</v>
      </c>
      <c r="F16" s="27">
        <f>Bilanca!I24</f>
        <v>15</v>
      </c>
      <c r="G16" s="27">
        <f>IF(Bilanca!J24=0,"",Bilanca!J24)</f>
      </c>
      <c r="H16" s="224">
        <f t="shared" si="0"/>
        <v>0</v>
      </c>
      <c r="I16" s="77">
        <f t="shared" si="1"/>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2"/>
        <v>0</v>
      </c>
    </row>
    <row r="17" spans="1:29" ht="12.75">
      <c r="A17" s="26" t="s">
        <v>952</v>
      </c>
      <c r="B17" s="47" t="str">
        <f>Opci!C39</f>
        <v>3600</v>
      </c>
      <c r="C17" s="27"/>
      <c r="D17" s="27" t="s">
        <v>141</v>
      </c>
      <c r="E17" s="27">
        <v>1</v>
      </c>
      <c r="F17" s="27">
        <f>Bilanca!I25</f>
        <v>16</v>
      </c>
      <c r="G17" s="27">
        <f>IF(Bilanca!J25=0,"",Bilanca!J25)</f>
      </c>
      <c r="H17" s="224">
        <f t="shared" si="0"/>
        <v>179128.32</v>
      </c>
      <c r="I17" s="27">
        <f t="shared" si="1"/>
        <v>0</v>
      </c>
      <c r="J17" s="75">
        <f>Bilanca!K25</f>
        <v>301184</v>
      </c>
      <c r="K17" s="76">
        <f>Bilanca!L25</f>
        <v>409184</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2"/>
        <v>0</v>
      </c>
    </row>
    <row r="18" spans="1:29" ht="12.75">
      <c r="A18" s="26" t="s">
        <v>833</v>
      </c>
      <c r="B18" s="47" t="str">
        <f>IF(Opci!C41&lt;&gt;"",Opci!C41,"")</f>
        <v>NE</v>
      </c>
      <c r="C18" s="27"/>
      <c r="D18" s="27" t="s">
        <v>141</v>
      </c>
      <c r="E18" s="27">
        <v>1</v>
      </c>
      <c r="F18" s="27">
        <f>Bilanca!I26</f>
        <v>17</v>
      </c>
      <c r="G18" s="27">
        <f>IF(Bilanca!J26=0,"",Bilanca!J26)</f>
      </c>
      <c r="H18" s="224">
        <f t="shared" si="0"/>
        <v>15437968.77</v>
      </c>
      <c r="I18" s="77">
        <f t="shared" si="1"/>
        <v>0</v>
      </c>
      <c r="J18" s="75">
        <f>Bilanca!K26</f>
        <v>17191723</v>
      </c>
      <c r="K18" s="76">
        <f>Bilanca!L26</f>
        <v>36809929</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2"/>
        <v>0</v>
      </c>
    </row>
    <row r="19" spans="1:29" ht="12.75">
      <c r="A19" s="26" t="s">
        <v>1182</v>
      </c>
      <c r="B19" s="47" t="str">
        <f>IF(Opci!C43&lt;&gt;"",Opci!C43,"")</f>
        <v>NE</v>
      </c>
      <c r="C19" s="27"/>
      <c r="D19" s="27" t="s">
        <v>141</v>
      </c>
      <c r="E19" s="27">
        <v>1</v>
      </c>
      <c r="F19" s="27">
        <f>Bilanca!I27</f>
        <v>18</v>
      </c>
      <c r="G19" s="27">
        <f>IF(Bilanca!J27=0,"",Bilanca!J27)</f>
      </c>
      <c r="H19" s="224">
        <f t="shared" si="0"/>
        <v>0</v>
      </c>
      <c r="I19" s="27">
        <f t="shared" si="1"/>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2"/>
        <v>0</v>
      </c>
    </row>
    <row r="20" spans="1:29" ht="12.75">
      <c r="A20" s="26" t="s">
        <v>899</v>
      </c>
      <c r="B20" s="47">
        <f>Opci!C45</f>
        <v>2</v>
      </c>
      <c r="C20" s="27"/>
      <c r="D20" s="27" t="s">
        <v>141</v>
      </c>
      <c r="E20" s="27">
        <v>1</v>
      </c>
      <c r="F20" s="27">
        <f>Bilanca!I28</f>
        <v>19</v>
      </c>
      <c r="G20" s="27">
        <f>IF(Bilanca!J28=0,"",Bilanca!J28)</f>
      </c>
      <c r="H20" s="224">
        <f t="shared" si="0"/>
        <v>0</v>
      </c>
      <c r="I20" s="77">
        <f t="shared" si="1"/>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2"/>
        <v>0</v>
      </c>
    </row>
    <row r="21" spans="1:29" ht="12.75">
      <c r="A21" s="26" t="s">
        <v>1193</v>
      </c>
      <c r="B21" s="47">
        <f>Opci!C47</f>
        <v>1</v>
      </c>
      <c r="C21" s="27"/>
      <c r="D21" s="27" t="s">
        <v>141</v>
      </c>
      <c r="E21" s="27">
        <v>1</v>
      </c>
      <c r="F21" s="27">
        <f>Bilanca!I29</f>
        <v>20</v>
      </c>
      <c r="G21" s="27">
        <f>IF(Bilanca!J29=0,"",Bilanca!J29)</f>
      </c>
      <c r="H21" s="224">
        <f t="shared" si="0"/>
        <v>88714.2</v>
      </c>
      <c r="I21" s="27">
        <f t="shared" si="1"/>
        <v>0</v>
      </c>
      <c r="J21" s="75">
        <f>Bilanca!K29</f>
        <v>147857</v>
      </c>
      <c r="K21" s="76">
        <f>Bilanca!L29</f>
        <v>147857</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2"/>
        <v>0</v>
      </c>
    </row>
    <row r="22" spans="1:29" ht="12.75">
      <c r="A22" s="26" t="s">
        <v>916</v>
      </c>
      <c r="B22" s="47">
        <f>Opci!C49</f>
        <v>11</v>
      </c>
      <c r="C22" s="27"/>
      <c r="D22" s="27" t="s">
        <v>141</v>
      </c>
      <c r="E22" s="27">
        <v>1</v>
      </c>
      <c r="F22" s="27">
        <f>Bilanca!I30</f>
        <v>21</v>
      </c>
      <c r="G22" s="27">
        <f>IF(Bilanca!J30=0,"",Bilanca!J30)</f>
      </c>
      <c r="H22" s="224">
        <f t="shared" si="0"/>
        <v>0</v>
      </c>
      <c r="I22" s="77">
        <f t="shared" si="1"/>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2"/>
        <v>0</v>
      </c>
    </row>
    <row r="23" spans="1:29" ht="12.75">
      <c r="A23" s="26" t="s">
        <v>1151</v>
      </c>
      <c r="B23" s="47" t="str">
        <f>Opci!C51</f>
        <v>100</v>
      </c>
      <c r="C23" s="27"/>
      <c r="D23" s="27" t="s">
        <v>141</v>
      </c>
      <c r="E23" s="27">
        <v>1</v>
      </c>
      <c r="F23" s="27">
        <f>Bilanca!I31</f>
        <v>22</v>
      </c>
      <c r="G23" s="27">
        <f>IF(Bilanca!J31=0,"",Bilanca!J31)</f>
      </c>
      <c r="H23" s="224">
        <f t="shared" si="0"/>
        <v>0</v>
      </c>
      <c r="I23" s="27">
        <f t="shared" si="1"/>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2"/>
        <v>0</v>
      </c>
    </row>
    <row r="24" spans="1:29" ht="12.75">
      <c r="A24" s="26" t="s">
        <v>1152</v>
      </c>
      <c r="B24" s="47" t="str">
        <f>Opci!E51</f>
        <v>0</v>
      </c>
      <c r="C24" s="27"/>
      <c r="D24" s="27" t="s">
        <v>141</v>
      </c>
      <c r="E24" s="27">
        <v>1</v>
      </c>
      <c r="F24" s="27">
        <f>Bilanca!I32</f>
        <v>23</v>
      </c>
      <c r="G24" s="27">
        <f>IF(Bilanca!J32=0,"",Bilanca!J32)</f>
      </c>
      <c r="H24" s="224">
        <f t="shared" si="0"/>
        <v>0</v>
      </c>
      <c r="I24" s="77">
        <f t="shared" si="1"/>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2"/>
        <v>0</v>
      </c>
    </row>
    <row r="25" spans="1:29" ht="12.75">
      <c r="A25" s="26" t="s">
        <v>1303</v>
      </c>
      <c r="B25" s="47">
        <f>Opci!C53</f>
        <v>6</v>
      </c>
      <c r="C25" s="27"/>
      <c r="D25" s="27" t="s">
        <v>141</v>
      </c>
      <c r="E25" s="27">
        <v>1</v>
      </c>
      <c r="F25" s="27">
        <f>Bilanca!I33</f>
        <v>24</v>
      </c>
      <c r="G25" s="27">
        <f>IF(Bilanca!J33=0,"",Bilanca!J33)</f>
      </c>
      <c r="H25" s="224">
        <f t="shared" si="0"/>
        <v>0</v>
      </c>
      <c r="I25" s="27">
        <f t="shared" si="1"/>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2"/>
        <v>0</v>
      </c>
    </row>
    <row r="26" spans="1:29" ht="12.75">
      <c r="A26" s="26" t="s">
        <v>1304</v>
      </c>
      <c r="B26" s="47">
        <f>Opci!E53</f>
        <v>6</v>
      </c>
      <c r="C26" s="27"/>
      <c r="D26" s="27" t="s">
        <v>141</v>
      </c>
      <c r="E26" s="27">
        <v>1</v>
      </c>
      <c r="F26" s="27">
        <f>Bilanca!I34</f>
        <v>25</v>
      </c>
      <c r="G26" s="27">
        <f>IF(Bilanca!J34=0,"",Bilanca!J34)</f>
      </c>
      <c r="H26" s="224">
        <f t="shared" si="0"/>
        <v>0</v>
      </c>
      <c r="I26" s="77">
        <f t="shared" si="1"/>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2"/>
        <v>0</v>
      </c>
    </row>
    <row r="27" spans="1:29" ht="12.75">
      <c r="A27" s="26" t="s">
        <v>1200</v>
      </c>
      <c r="B27" s="47">
        <f>Opci!C55</f>
        <v>6</v>
      </c>
      <c r="C27" s="27"/>
      <c r="D27" s="27" t="s">
        <v>141</v>
      </c>
      <c r="E27" s="27">
        <v>1</v>
      </c>
      <c r="F27" s="27">
        <f>Bilanca!I35</f>
        <v>26</v>
      </c>
      <c r="G27" s="27">
        <f>IF(Bilanca!J35=0,"",Bilanca!J35)</f>
      </c>
      <c r="H27" s="224">
        <f t="shared" si="0"/>
        <v>115328.45999999999</v>
      </c>
      <c r="I27" s="27">
        <f t="shared" si="1"/>
        <v>0</v>
      </c>
      <c r="J27" s="75">
        <f>Bilanca!K35</f>
        <v>147857</v>
      </c>
      <c r="K27" s="76">
        <f>Bilanca!L35</f>
        <v>147857</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2"/>
        <v>0</v>
      </c>
    </row>
    <row r="28" spans="1:29" ht="12.75">
      <c r="A28" s="26" t="s">
        <v>1199</v>
      </c>
      <c r="B28" s="47">
        <f>Opci!E55</f>
        <v>6</v>
      </c>
      <c r="C28" s="27"/>
      <c r="D28" s="27" t="s">
        <v>141</v>
      </c>
      <c r="E28" s="27">
        <v>1</v>
      </c>
      <c r="F28" s="27">
        <f>Bilanca!I36</f>
        <v>27</v>
      </c>
      <c r="G28" s="27">
        <f>IF(Bilanca!J36=0,"",Bilanca!J36)</f>
      </c>
      <c r="H28" s="224">
        <f t="shared" si="0"/>
        <v>0</v>
      </c>
      <c r="I28" s="77">
        <f t="shared" si="1"/>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2"/>
        <v>0</v>
      </c>
    </row>
    <row r="29" spans="1:29" ht="12.75">
      <c r="A29" s="26" t="s">
        <v>1072</v>
      </c>
      <c r="B29" s="47">
        <f>Opci!C57</f>
        <v>12</v>
      </c>
      <c r="C29" s="27"/>
      <c r="D29" s="27" t="s">
        <v>141</v>
      </c>
      <c r="E29" s="27">
        <v>1</v>
      </c>
      <c r="F29" s="27">
        <f>Bilanca!I37</f>
        <v>28</v>
      </c>
      <c r="G29" s="27">
        <f>IF(Bilanca!J37=0,"",Bilanca!J37)</f>
      </c>
      <c r="H29" s="224">
        <f t="shared" si="0"/>
        <v>0</v>
      </c>
      <c r="I29" s="27">
        <f t="shared" si="1"/>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2"/>
        <v>0</v>
      </c>
    </row>
    <row r="30" spans="1:29" ht="12.75">
      <c r="A30" s="26" t="s">
        <v>1073</v>
      </c>
      <c r="B30" s="47">
        <f>Opci!E57</f>
        <v>12</v>
      </c>
      <c r="C30" s="27"/>
      <c r="D30" s="27" t="s">
        <v>141</v>
      </c>
      <c r="E30" s="27">
        <v>1</v>
      </c>
      <c r="F30" s="27">
        <f>Bilanca!I38</f>
        <v>29</v>
      </c>
      <c r="G30" s="27">
        <f>IF(Bilanca!J38=0,"",Bilanca!J38)</f>
      </c>
      <c r="H30" s="224">
        <f t="shared" si="0"/>
        <v>0</v>
      </c>
      <c r="I30" s="77">
        <f t="shared" si="1"/>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2"/>
        <v>0</v>
      </c>
    </row>
    <row r="31" spans="1:29" ht="12.75">
      <c r="A31" s="26" t="s">
        <v>1085</v>
      </c>
      <c r="B31" s="47">
        <f>Opci!G59</f>
        <v>0</v>
      </c>
      <c r="C31" s="27"/>
      <c r="D31" s="27" t="s">
        <v>141</v>
      </c>
      <c r="E31" s="27">
        <v>1</v>
      </c>
      <c r="F31" s="27">
        <f>Bilanca!I39</f>
        <v>30</v>
      </c>
      <c r="G31" s="27">
        <f>IF(Bilanca!J39=0,"",Bilanca!J39)</f>
      </c>
      <c r="H31" s="224">
        <f t="shared" si="0"/>
        <v>0</v>
      </c>
      <c r="I31" s="27">
        <f t="shared" si="1"/>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2"/>
        <v>0</v>
      </c>
    </row>
    <row r="32" spans="1:29" ht="12.75">
      <c r="A32" s="26" t="s">
        <v>1086</v>
      </c>
      <c r="B32" s="47">
        <f>Opci!J59</f>
        <v>0</v>
      </c>
      <c r="C32" s="27"/>
      <c r="D32" s="27" t="s">
        <v>141</v>
      </c>
      <c r="E32" s="27">
        <v>1</v>
      </c>
      <c r="F32" s="27">
        <f>Bilanca!I40</f>
        <v>31</v>
      </c>
      <c r="G32" s="27">
        <f>IF(Bilanca!J40=0,"",Bilanca!J40)</f>
      </c>
      <c r="H32" s="224">
        <f t="shared" si="0"/>
        <v>0</v>
      </c>
      <c r="I32" s="77">
        <f t="shared" si="1"/>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2"/>
        <v>0</v>
      </c>
    </row>
    <row r="33" spans="1:29" ht="12.75">
      <c r="A33" s="26" t="s">
        <v>1087</v>
      </c>
      <c r="B33" s="47">
        <f>Opci!M59</f>
        <v>0</v>
      </c>
      <c r="C33" s="27"/>
      <c r="D33" s="27" t="s">
        <v>141</v>
      </c>
      <c r="E33" s="27">
        <v>1</v>
      </c>
      <c r="F33" s="27">
        <f>Bilanca!I41</f>
        <v>32</v>
      </c>
      <c r="G33" s="27">
        <f>IF(Bilanca!J41=0,"",Bilanca!J41)</f>
      </c>
      <c r="H33" s="224">
        <f t="shared" si="0"/>
        <v>0</v>
      </c>
      <c r="I33" s="27">
        <f t="shared" si="1"/>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2"/>
        <v>0</v>
      </c>
    </row>
    <row r="34" spans="1:29" ht="12.75">
      <c r="A34" s="26" t="s">
        <v>1100</v>
      </c>
      <c r="B34" s="47">
        <f>Opci!G61</f>
        <v>0</v>
      </c>
      <c r="C34" s="27"/>
      <c r="D34" s="27" t="s">
        <v>141</v>
      </c>
      <c r="E34" s="27">
        <v>1</v>
      </c>
      <c r="F34" s="27">
        <f>Bilanca!I42</f>
        <v>33</v>
      </c>
      <c r="G34" s="27">
        <f>IF(Bilanca!J42=0,"",Bilanca!J42)</f>
      </c>
      <c r="H34" s="224">
        <f t="shared" si="0"/>
        <v>0</v>
      </c>
      <c r="I34" s="77">
        <f t="shared" si="1"/>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aca="true" t="shared" si="3" ref="AC34:AC65">LEN(Y34)+LEN(Z34)+LEN(AA34)+INT(VALUE(AB34))</f>
        <v>0</v>
      </c>
    </row>
    <row r="35" spans="1:29" ht="12.75">
      <c r="A35" s="26" t="s">
        <v>1101</v>
      </c>
      <c r="B35" s="47">
        <f>Opci!J61</f>
        <v>0</v>
      </c>
      <c r="C35" s="27"/>
      <c r="D35" s="27" t="s">
        <v>141</v>
      </c>
      <c r="E35" s="27">
        <v>1</v>
      </c>
      <c r="F35" s="27">
        <f>Bilanca!I43</f>
        <v>34</v>
      </c>
      <c r="G35" s="27">
        <f>IF(Bilanca!J43=0,"",Bilanca!J43)</f>
      </c>
      <c r="H35" s="224">
        <f t="shared" si="0"/>
        <v>3022343.3000000003</v>
      </c>
      <c r="I35" s="27">
        <f t="shared" si="1"/>
        <v>0</v>
      </c>
      <c r="J35" s="75">
        <f>Bilanca!K43</f>
        <v>2442259</v>
      </c>
      <c r="K35" s="76">
        <f>Bilanca!L43</f>
        <v>3223493</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3"/>
        <v>0</v>
      </c>
    </row>
    <row r="36" spans="1:29" ht="12.75">
      <c r="A36" s="26" t="s">
        <v>1102</v>
      </c>
      <c r="B36" s="47">
        <f>Opci!M61</f>
        <v>0</v>
      </c>
      <c r="C36" s="27"/>
      <c r="D36" s="27" t="s">
        <v>141</v>
      </c>
      <c r="E36" s="27">
        <v>1</v>
      </c>
      <c r="F36" s="27">
        <f>Bilanca!I44</f>
        <v>35</v>
      </c>
      <c r="G36" s="27">
        <f>IF(Bilanca!J44=0,"",Bilanca!J44)</f>
      </c>
      <c r="H36" s="224">
        <f t="shared" si="0"/>
        <v>0</v>
      </c>
      <c r="I36" s="77">
        <f t="shared" si="1"/>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3"/>
        <v>0</v>
      </c>
    </row>
    <row r="37" spans="1:29" ht="12.75">
      <c r="A37" s="26" t="s">
        <v>1168</v>
      </c>
      <c r="B37" s="47" t="str">
        <f>Opci!C63</f>
        <v>91183910</v>
      </c>
      <c r="C37" s="27"/>
      <c r="D37" s="27" t="s">
        <v>141</v>
      </c>
      <c r="E37" s="27">
        <v>1</v>
      </c>
      <c r="F37" s="27">
        <f>Bilanca!I45</f>
        <v>36</v>
      </c>
      <c r="G37" s="27">
        <f>IF(Bilanca!J45=0,"",Bilanca!J45)</f>
      </c>
      <c r="H37" s="224">
        <f t="shared" si="0"/>
        <v>0</v>
      </c>
      <c r="I37" s="27">
        <f t="shared" si="1"/>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3"/>
        <v>0</v>
      </c>
    </row>
    <row r="38" spans="1:29" ht="12.75">
      <c r="A38" s="26" t="s">
        <v>1316</v>
      </c>
      <c r="B38" s="47" t="str">
        <f>TRIM(Opci!F63)</f>
        <v>Rač.ured Sjena</v>
      </c>
      <c r="C38" s="27"/>
      <c r="D38" s="27" t="s">
        <v>141</v>
      </c>
      <c r="E38" s="27">
        <v>1</v>
      </c>
      <c r="F38" s="27">
        <f>Bilanca!I46</f>
        <v>37</v>
      </c>
      <c r="G38" s="27">
        <f>IF(Bilanca!J46=0,"",Bilanca!J46)</f>
      </c>
      <c r="H38" s="224">
        <f t="shared" si="0"/>
        <v>0</v>
      </c>
      <c r="I38" s="77">
        <f t="shared" si="1"/>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3"/>
        <v>0</v>
      </c>
    </row>
    <row r="39" spans="1:29" ht="12.75">
      <c r="A39" s="26" t="s">
        <v>1285</v>
      </c>
      <c r="B39" s="47" t="str">
        <f>TRIM(Opci!C65)</f>
        <v>Ankica Borovac</v>
      </c>
      <c r="C39" s="27"/>
      <c r="D39" s="27" t="s">
        <v>141</v>
      </c>
      <c r="E39" s="27">
        <v>1</v>
      </c>
      <c r="F39" s="27">
        <f>Bilanca!I47</f>
        <v>38</v>
      </c>
      <c r="G39" s="27">
        <f>IF(Bilanca!J47=0,"",Bilanca!J47)</f>
      </c>
      <c r="H39" s="224">
        <f t="shared" si="0"/>
        <v>0</v>
      </c>
      <c r="I39" s="27">
        <f t="shared" si="1"/>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3"/>
        <v>0</v>
      </c>
    </row>
    <row r="40" spans="1:29" ht="12.75">
      <c r="A40" s="26" t="s">
        <v>156</v>
      </c>
      <c r="B40" s="47" t="str">
        <f>TRIM(Opci!C67)</f>
        <v>3792582</v>
      </c>
      <c r="C40" s="27"/>
      <c r="D40" s="27" t="s">
        <v>141</v>
      </c>
      <c r="E40" s="27">
        <v>1</v>
      </c>
      <c r="F40" s="27">
        <f>Bilanca!I48</f>
        <v>39</v>
      </c>
      <c r="G40" s="27">
        <f>IF(Bilanca!J48=0,"",Bilanca!J48)</f>
      </c>
      <c r="H40" s="224">
        <f t="shared" si="0"/>
        <v>0</v>
      </c>
      <c r="I40" s="77">
        <f t="shared" si="1"/>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3"/>
        <v>0</v>
      </c>
    </row>
    <row r="41" spans="1:29" ht="12.75">
      <c r="A41" s="26" t="s">
        <v>144</v>
      </c>
      <c r="B41" s="47" t="str">
        <f>TRIM(Opci!H67)</f>
        <v>3790396</v>
      </c>
      <c r="C41" s="27"/>
      <c r="D41" s="27" t="s">
        <v>141</v>
      </c>
      <c r="E41" s="27">
        <v>1</v>
      </c>
      <c r="F41" s="27">
        <f>Bilanca!I49</f>
        <v>40</v>
      </c>
      <c r="G41" s="27">
        <f>IF(Bilanca!J49=0,"",Bilanca!J49)</f>
      </c>
      <c r="H41" s="224">
        <f t="shared" si="0"/>
        <v>0</v>
      </c>
      <c r="I41" s="27">
        <f t="shared" si="1"/>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3"/>
        <v>0</v>
      </c>
    </row>
    <row r="42" spans="1:29" ht="12.75">
      <c r="A42" s="26" t="s">
        <v>1371</v>
      </c>
      <c r="B42" s="47" t="str">
        <f>TRIM(Opci!C69)</f>
        <v>info@racunovodstvo-sjena.hr</v>
      </c>
      <c r="C42" s="27"/>
      <c r="D42" s="27" t="s">
        <v>141</v>
      </c>
      <c r="E42" s="27">
        <v>1</v>
      </c>
      <c r="F42" s="27">
        <f>Bilanca!I50</f>
        <v>41</v>
      </c>
      <c r="G42" s="27">
        <f>IF(Bilanca!J50=0,"",Bilanca!J50)</f>
      </c>
      <c r="H42" s="224">
        <f t="shared" si="0"/>
        <v>0</v>
      </c>
      <c r="I42" s="77">
        <f t="shared" si="1"/>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3"/>
        <v>0</v>
      </c>
    </row>
    <row r="43" spans="1:29" ht="12.75">
      <c r="A43" s="26" t="s">
        <v>1233</v>
      </c>
      <c r="B43" s="47" t="str">
        <f>TRIM(Opci!C71)</f>
        <v>Masten Tomislav</v>
      </c>
      <c r="C43" s="27"/>
      <c r="D43" s="27" t="s">
        <v>141</v>
      </c>
      <c r="E43" s="27">
        <v>1</v>
      </c>
      <c r="F43" s="27">
        <f>Bilanca!I51</f>
        <v>42</v>
      </c>
      <c r="G43" s="27">
        <f>IF(Bilanca!J51=0,"",Bilanca!J51)</f>
      </c>
      <c r="H43" s="224">
        <f t="shared" si="0"/>
        <v>0</v>
      </c>
      <c r="I43" s="27">
        <f t="shared" si="1"/>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3"/>
        <v>0</v>
      </c>
    </row>
    <row r="44" spans="1:29" ht="12.75">
      <c r="A44" s="26" t="s">
        <v>1021</v>
      </c>
      <c r="B44" s="47" t="str">
        <f>IF(Opci!E5&lt;&gt;"",TEXT(Opci!E5,"YYYYMMDD"),"")</f>
        <v>20140101</v>
      </c>
      <c r="C44" s="27"/>
      <c r="D44" s="27" t="s">
        <v>141</v>
      </c>
      <c r="E44" s="27">
        <v>1</v>
      </c>
      <c r="F44" s="27">
        <f>Bilanca!I52</f>
        <v>43</v>
      </c>
      <c r="G44" s="27">
        <f>IF(Bilanca!J52=0,"",Bilanca!J52)</f>
      </c>
      <c r="H44" s="224">
        <f t="shared" si="0"/>
        <v>191123.81999999998</v>
      </c>
      <c r="I44" s="77">
        <f t="shared" si="1"/>
        <v>0</v>
      </c>
      <c r="J44" s="75">
        <f>Bilanca!K52</f>
        <v>149110</v>
      </c>
      <c r="K44" s="76">
        <f>Bilanca!L52</f>
        <v>147682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3"/>
        <v>0</v>
      </c>
    </row>
    <row r="45" spans="1:29" ht="12.75">
      <c r="A45" s="26" t="s">
        <v>1020</v>
      </c>
      <c r="B45" s="47" t="str">
        <f>IF(Opci!H5&lt;&gt;"",TEXT(Opci!H5,"YYYYMMDD"),"")</f>
        <v>20141231</v>
      </c>
      <c r="C45" s="27"/>
      <c r="D45" s="27" t="s">
        <v>141</v>
      </c>
      <c r="E45" s="27">
        <v>1</v>
      </c>
      <c r="F45" s="27">
        <f>Bilanca!I53</f>
        <v>44</v>
      </c>
      <c r="G45" s="27">
        <f>IF(Bilanca!J53=0,"",Bilanca!J53)</f>
      </c>
      <c r="H45" s="224">
        <f t="shared" si="0"/>
        <v>0</v>
      </c>
      <c r="I45" s="27">
        <f t="shared" si="1"/>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3"/>
        <v>0</v>
      </c>
    </row>
    <row r="46" spans="1:29" ht="12.75">
      <c r="A46" s="26" t="s">
        <v>958</v>
      </c>
      <c r="B46" s="47" t="str">
        <f>IF(Bilanca!Q1&lt;&gt;0,"DA","NE")</f>
        <v>DA</v>
      </c>
      <c r="C46" s="27"/>
      <c r="D46" s="27" t="s">
        <v>141</v>
      </c>
      <c r="E46" s="27">
        <v>1</v>
      </c>
      <c r="F46" s="27">
        <f>Bilanca!I54</f>
        <v>45</v>
      </c>
      <c r="G46" s="27">
        <f>IF(Bilanca!J54=0,"",Bilanca!J54)</f>
      </c>
      <c r="H46" s="224">
        <f t="shared" si="0"/>
        <v>1145.7</v>
      </c>
      <c r="I46" s="77">
        <f t="shared" si="1"/>
        <v>0</v>
      </c>
      <c r="J46" s="75">
        <f>Bilanca!K54</f>
        <v>1500</v>
      </c>
      <c r="K46" s="76">
        <f>Bilanca!L54</f>
        <v>523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3"/>
        <v>0</v>
      </c>
    </row>
    <row r="47" spans="1:29" ht="12.75">
      <c r="A47" s="26" t="s">
        <v>962</v>
      </c>
      <c r="B47" s="47" t="str">
        <f>IF(RDG!Q1&lt;&gt;0,"DA","NE")</f>
        <v>DA</v>
      </c>
      <c r="C47" s="27"/>
      <c r="D47" s="27" t="s">
        <v>141</v>
      </c>
      <c r="E47" s="27">
        <v>1</v>
      </c>
      <c r="F47" s="27">
        <f>Bilanca!I55</f>
        <v>46</v>
      </c>
      <c r="G47" s="27">
        <f>IF(Bilanca!J55=0,"",Bilanca!J55)</f>
      </c>
      <c r="H47" s="224">
        <f t="shared" si="0"/>
        <v>0</v>
      </c>
      <c r="I47" s="27">
        <f t="shared" si="1"/>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3"/>
        <v>0</v>
      </c>
    </row>
    <row r="48" spans="1:29" ht="12.75">
      <c r="A48" s="26" t="s">
        <v>959</v>
      </c>
      <c r="B48" s="47" t="str">
        <f>Opci!H41</f>
        <v>NE</v>
      </c>
      <c r="C48" s="27"/>
      <c r="D48" s="27" t="s">
        <v>141</v>
      </c>
      <c r="E48" s="27">
        <v>1</v>
      </c>
      <c r="F48" s="27">
        <f>Bilanca!I56</f>
        <v>47</v>
      </c>
      <c r="G48" s="27">
        <f>IF(Bilanca!J56=0,"",Bilanca!J56)</f>
      </c>
      <c r="H48" s="224">
        <f t="shared" si="0"/>
        <v>0</v>
      </c>
      <c r="I48" s="77">
        <f t="shared" si="1"/>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3"/>
        <v>0</v>
      </c>
    </row>
    <row r="49" spans="1:29" ht="12.75">
      <c r="A49" s="26" t="s">
        <v>961</v>
      </c>
      <c r="B49" s="47" t="str">
        <f>IF(NT_I!Q1&lt;&gt;0,"DA","NE")</f>
        <v>NE</v>
      </c>
      <c r="C49" s="27"/>
      <c r="D49" s="27" t="s">
        <v>141</v>
      </c>
      <c r="E49" s="27">
        <v>1</v>
      </c>
      <c r="F49" s="27">
        <f>Bilanca!I57</f>
        <v>48</v>
      </c>
      <c r="G49" s="27">
        <f>IF(Bilanca!J57=0,"",Bilanca!J57)</f>
      </c>
      <c r="H49" s="224">
        <f t="shared" si="0"/>
        <v>209892</v>
      </c>
      <c r="I49" s="27">
        <f t="shared" si="1"/>
        <v>0</v>
      </c>
      <c r="J49" s="75">
        <f>Bilanca!K57</f>
        <v>146221</v>
      </c>
      <c r="K49" s="76">
        <f>Bilanca!L57</f>
        <v>145527</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3"/>
        <v>0</v>
      </c>
    </row>
    <row r="50" spans="1:29" ht="12.75">
      <c r="A50" s="26" t="s">
        <v>960</v>
      </c>
      <c r="B50" s="47" t="str">
        <f>IF(NT_D!Q1&lt;&gt;0,"DA","NE")</f>
        <v>NE</v>
      </c>
      <c r="C50" s="27"/>
      <c r="D50" s="27" t="s">
        <v>141</v>
      </c>
      <c r="E50" s="27">
        <v>1</v>
      </c>
      <c r="F50" s="27">
        <f>Bilanca!I58</f>
        <v>49</v>
      </c>
      <c r="G50" s="27">
        <f>IF(Bilanca!J58=0,"",Bilanca!J58)</f>
      </c>
      <c r="H50" s="224">
        <f t="shared" si="0"/>
        <v>2279.9700000000003</v>
      </c>
      <c r="I50" s="77">
        <f t="shared" si="1"/>
        <v>0</v>
      </c>
      <c r="J50" s="75">
        <f>Bilanca!K58</f>
        <v>1389</v>
      </c>
      <c r="K50" s="76">
        <f>Bilanca!L58</f>
        <v>1632</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3"/>
        <v>0</v>
      </c>
    </row>
    <row r="51" spans="1:29" ht="12.75">
      <c r="A51" s="26" t="s">
        <v>876</v>
      </c>
      <c r="B51" s="47" t="str">
        <f>Opci!H47</f>
        <v>NE</v>
      </c>
      <c r="C51" s="27"/>
      <c r="D51" s="27" t="s">
        <v>141</v>
      </c>
      <c r="E51" s="27">
        <v>1</v>
      </c>
      <c r="F51" s="27">
        <f>Bilanca!I59</f>
        <v>50</v>
      </c>
      <c r="G51" s="27">
        <f>IF(Bilanca!J59=0,"",Bilanca!J59)</f>
      </c>
      <c r="H51" s="224">
        <f t="shared" si="0"/>
        <v>267840</v>
      </c>
      <c r="I51" s="27">
        <f t="shared" si="1"/>
        <v>0</v>
      </c>
      <c r="J51" s="75">
        <f>Bilanca!K59</f>
        <v>388984</v>
      </c>
      <c r="K51" s="76">
        <f>Bilanca!L59</f>
        <v>73348</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3"/>
        <v>0</v>
      </c>
    </row>
    <row r="52" spans="1:29" ht="12.75">
      <c r="A52" s="26" t="s">
        <v>875</v>
      </c>
      <c r="B52" s="47" t="str">
        <f>IF(ListaMB!O1&gt;0,"DA","NE")</f>
        <v>NE</v>
      </c>
      <c r="C52" s="27"/>
      <c r="D52" s="27" t="s">
        <v>141</v>
      </c>
      <c r="E52" s="27">
        <v>1</v>
      </c>
      <c r="F52" s="27">
        <f>Bilanca!I60</f>
        <v>51</v>
      </c>
      <c r="G52" s="27">
        <f>IF(Bilanca!J60=0,"",Bilanca!J60)</f>
      </c>
      <c r="H52" s="224">
        <f t="shared" si="0"/>
        <v>0</v>
      </c>
      <c r="I52" s="77">
        <f t="shared" si="1"/>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3"/>
        <v>0</v>
      </c>
    </row>
    <row r="53" spans="1:29" ht="12.75">
      <c r="A53" s="26" t="s">
        <v>1035</v>
      </c>
      <c r="B53" s="47" t="str">
        <f>Opci!H43</f>
        <v>DA</v>
      </c>
      <c r="C53" s="27"/>
      <c r="D53" s="27" t="s">
        <v>141</v>
      </c>
      <c r="E53" s="27">
        <v>1</v>
      </c>
      <c r="F53" s="27">
        <f>Bilanca!I61</f>
        <v>52</v>
      </c>
      <c r="G53" s="27">
        <f>IF(Bilanca!J61=0,"",Bilanca!J61)</f>
      </c>
      <c r="H53" s="224">
        <f t="shared" si="0"/>
        <v>0</v>
      </c>
      <c r="I53" s="27">
        <f t="shared" si="1"/>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3"/>
        <v>0</v>
      </c>
    </row>
    <row r="54" spans="1:29" ht="12.75">
      <c r="A54" s="26" t="s">
        <v>1145</v>
      </c>
      <c r="B54" s="47" t="str">
        <f>Opci!H49</f>
        <v>NE</v>
      </c>
      <c r="C54" s="27"/>
      <c r="D54" s="27" t="s">
        <v>141</v>
      </c>
      <c r="E54" s="27">
        <v>1</v>
      </c>
      <c r="F54" s="27">
        <f>Bilanca!I62</f>
        <v>53</v>
      </c>
      <c r="G54" s="27">
        <f>IF(Bilanca!J62=0,"",Bilanca!J62)</f>
      </c>
      <c r="H54" s="224">
        <f t="shared" si="0"/>
        <v>0</v>
      </c>
      <c r="I54" s="77">
        <f t="shared" si="1"/>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3"/>
        <v>0</v>
      </c>
    </row>
    <row r="55" spans="1:29" ht="12.75">
      <c r="A55" s="26" t="s">
        <v>1218</v>
      </c>
      <c r="B55" s="47" t="str">
        <f>Opci!H51</f>
        <v>NE</v>
      </c>
      <c r="C55" s="27"/>
      <c r="D55" s="27" t="s">
        <v>141</v>
      </c>
      <c r="E55" s="27">
        <v>1</v>
      </c>
      <c r="F55" s="27">
        <f>Bilanca!I63</f>
        <v>54</v>
      </c>
      <c r="G55" s="27">
        <f>IF(Bilanca!J63=0,"",Bilanca!J63)</f>
      </c>
      <c r="H55" s="224">
        <f t="shared" si="0"/>
        <v>0</v>
      </c>
      <c r="I55" s="27">
        <f t="shared" si="1"/>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3"/>
        <v>0</v>
      </c>
    </row>
    <row r="56" spans="1:29" ht="12.75">
      <c r="A56" s="26" t="s">
        <v>1283</v>
      </c>
      <c r="B56" s="47" t="str">
        <f>Opci!H53</f>
        <v>DA</v>
      </c>
      <c r="C56" s="27"/>
      <c r="D56" s="27" t="s">
        <v>141</v>
      </c>
      <c r="E56" s="27">
        <v>1</v>
      </c>
      <c r="F56" s="27">
        <f>Bilanca!I64</f>
        <v>55</v>
      </c>
      <c r="G56" s="27">
        <f>IF(Bilanca!J64=0,"",Bilanca!J64)</f>
      </c>
      <c r="H56" s="224">
        <f t="shared" si="0"/>
        <v>0</v>
      </c>
      <c r="I56" s="77">
        <f t="shared" si="1"/>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3"/>
        <v>0</v>
      </c>
    </row>
    <row r="57" spans="1:29" ht="12.75">
      <c r="A57" s="26" t="s">
        <v>1284</v>
      </c>
      <c r="B57" s="47" t="str">
        <f>Opci!H55</f>
        <v>DA</v>
      </c>
      <c r="C57" s="27"/>
      <c r="D57" s="27" t="s">
        <v>141</v>
      </c>
      <c r="E57" s="27">
        <v>1</v>
      </c>
      <c r="F57" s="27">
        <f>Bilanca!I65</f>
        <v>56</v>
      </c>
      <c r="G57" s="27">
        <f>IF(Bilanca!J65=0,"",Bilanca!J65)</f>
      </c>
      <c r="H57" s="224">
        <f t="shared" si="0"/>
        <v>299980.80000000005</v>
      </c>
      <c r="I57" s="27">
        <f t="shared" si="1"/>
        <v>0</v>
      </c>
      <c r="J57" s="75">
        <f>Bilanca!K65</f>
        <v>388984</v>
      </c>
      <c r="K57" s="76">
        <f>Bilanca!L65</f>
        <v>73348</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3"/>
        <v>0</v>
      </c>
    </row>
    <row r="58" spans="1:29" ht="12.75">
      <c r="A58" s="26" t="s">
        <v>1313</v>
      </c>
      <c r="B58" s="47" t="str">
        <f>IF(Kont!M1&gt;0,"NE","DA")</f>
        <v>DA</v>
      </c>
      <c r="C58" s="27"/>
      <c r="D58" s="27" t="s">
        <v>141</v>
      </c>
      <c r="E58" s="27">
        <v>1</v>
      </c>
      <c r="F58" s="27">
        <f>Bilanca!I66</f>
        <v>57</v>
      </c>
      <c r="G58" s="27">
        <f>IF(Bilanca!J66=0,"",Bilanca!J66)</f>
      </c>
      <c r="H58" s="224">
        <f t="shared" si="0"/>
        <v>0</v>
      </c>
      <c r="I58" s="77">
        <f t="shared" si="1"/>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3"/>
        <v>0</v>
      </c>
    </row>
    <row r="59" spans="1:29" ht="12.75">
      <c r="A59" s="26" t="s">
        <v>1154</v>
      </c>
      <c r="B59" s="224">
        <f>SUM(H2:H392)+SUM(Opci!P2:AK2)+SUM(AC2:AC101)</f>
        <v>1104790777.94</v>
      </c>
      <c r="C59" s="27"/>
      <c r="D59" s="27" t="s">
        <v>141</v>
      </c>
      <c r="E59" s="27">
        <v>1</v>
      </c>
      <c r="F59" s="27">
        <f>Bilanca!I67</f>
        <v>58</v>
      </c>
      <c r="G59" s="27">
        <f>IF(Bilanca!J67=0,"",Bilanca!J67)</f>
      </c>
      <c r="H59" s="224">
        <f t="shared" si="0"/>
        <v>4587272.78</v>
      </c>
      <c r="I59" s="27">
        <f t="shared" si="1"/>
        <v>0</v>
      </c>
      <c r="J59" s="75">
        <f>Bilanca!K67</f>
        <v>1904165</v>
      </c>
      <c r="K59" s="76">
        <f>Bilanca!L67</f>
        <v>3002463</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3"/>
        <v>0</v>
      </c>
    </row>
    <row r="60" spans="1:29" ht="12.75">
      <c r="A60" s="26" t="s">
        <v>1321</v>
      </c>
      <c r="B60" s="47">
        <f>IF(Opci!E9&lt;&gt;"",LOOKUP(Opci!E9,Opci!AB29:AB45,Opci!AD29:AD45),"")</f>
        <v>5</v>
      </c>
      <c r="C60" s="27"/>
      <c r="D60" s="27" t="s">
        <v>141</v>
      </c>
      <c r="E60" s="27">
        <v>1</v>
      </c>
      <c r="F60" s="27">
        <f>Bilanca!I68</f>
        <v>59</v>
      </c>
      <c r="G60" s="27">
        <f>IF(Bilanca!J68=0,"",Bilanca!J68)</f>
      </c>
      <c r="H60" s="224">
        <f t="shared" si="0"/>
        <v>11231.24</v>
      </c>
      <c r="I60" s="77">
        <f t="shared" si="1"/>
        <v>0</v>
      </c>
      <c r="J60" s="75">
        <f>Bilanca!K68</f>
        <v>6376</v>
      </c>
      <c r="K60" s="76">
        <f>Bilanca!L68</f>
        <v>6330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3"/>
        <v>0</v>
      </c>
    </row>
    <row r="61" spans="1:29" ht="12.75">
      <c r="A61" s="26" t="s">
        <v>1314</v>
      </c>
      <c r="B61" s="224">
        <f>SUM(AC2:AC101)</f>
        <v>0</v>
      </c>
      <c r="C61" s="27"/>
      <c r="D61" s="27" t="s">
        <v>141</v>
      </c>
      <c r="E61" s="27">
        <v>1</v>
      </c>
      <c r="F61" s="27">
        <f>Bilanca!I69</f>
        <v>60</v>
      </c>
      <c r="G61" s="27">
        <f>IF(Bilanca!J69=0,"",Bilanca!J69)</f>
      </c>
      <c r="H61" s="224">
        <f t="shared" si="0"/>
        <v>95563592.39999999</v>
      </c>
      <c r="I61" s="27">
        <f t="shared" si="1"/>
        <v>0</v>
      </c>
      <c r="J61" s="75">
        <f>Bilanca!K69</f>
        <v>39069558</v>
      </c>
      <c r="K61" s="76">
        <f>Bilanca!L69</f>
        <v>60101548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3"/>
        <v>0</v>
      </c>
    </row>
    <row r="62" spans="1:29" ht="12.75">
      <c r="A62" s="26" t="s">
        <v>1036</v>
      </c>
      <c r="B62" s="47" t="str">
        <f>Opci!H57</f>
        <v>NE</v>
      </c>
      <c r="C62" s="27"/>
      <c r="D62" s="27" t="s">
        <v>141</v>
      </c>
      <c r="E62" s="27">
        <v>1</v>
      </c>
      <c r="F62" s="27">
        <f>Bilanca!I70</f>
        <v>61</v>
      </c>
      <c r="G62" s="27">
        <f>IF(Bilanca!J70=0,"",Bilanca!J70)</f>
      </c>
      <c r="H62" s="224">
        <f t="shared" si="0"/>
        <v>14791360.52</v>
      </c>
      <c r="I62" s="77">
        <f t="shared" si="1"/>
        <v>0</v>
      </c>
      <c r="J62" s="75">
        <f>Bilanca!K70</f>
        <v>8513558</v>
      </c>
      <c r="K62" s="76">
        <f>Bilanca!L70</f>
        <v>7867287</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3"/>
        <v>0</v>
      </c>
    </row>
    <row r="63" spans="1:29" ht="12.75">
      <c r="A63" s="26" t="s">
        <v>1095</v>
      </c>
      <c r="B63" s="47" t="str">
        <f>IF(ISNUMBER(VALUE(Opci!E43)),TEXT(INT(VALUE(Opci!E43)),"00000000000"),"")</f>
        <v>00000000000</v>
      </c>
      <c r="C63" s="27"/>
      <c r="D63" s="27" t="s">
        <v>141</v>
      </c>
      <c r="E63" s="27">
        <v>1</v>
      </c>
      <c r="F63" s="27">
        <f>Bilanca!I72</f>
        <v>62</v>
      </c>
      <c r="G63" s="27">
        <f>IF(Bilanca!J72=0,"",Bilanca!J72)</f>
      </c>
      <c r="H63" s="224">
        <f t="shared" si="0"/>
        <v>2044181.54</v>
      </c>
      <c r="I63" s="27">
        <f t="shared" si="1"/>
        <v>0</v>
      </c>
      <c r="J63" s="75">
        <f>Bilanca!K72</f>
        <v>1095699</v>
      </c>
      <c r="K63" s="76">
        <f>Bilanca!L72</f>
        <v>1100684</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3"/>
        <v>0</v>
      </c>
    </row>
    <row r="64" spans="1:29" ht="12.75">
      <c r="A64" s="26"/>
      <c r="B64" s="47"/>
      <c r="C64" s="27"/>
      <c r="D64" s="27" t="s">
        <v>141</v>
      </c>
      <c r="E64" s="27">
        <v>1</v>
      </c>
      <c r="F64" s="27">
        <f>Bilanca!I73</f>
        <v>63</v>
      </c>
      <c r="G64" s="27">
        <f>IF(Bilanca!J73=0,"",Bilanca!J73)</f>
      </c>
      <c r="H64" s="224">
        <f t="shared" si="0"/>
        <v>1890000</v>
      </c>
      <c r="I64" s="27">
        <f t="shared" si="1"/>
        <v>0</v>
      </c>
      <c r="J64" s="75">
        <f>Bilanca!K73</f>
        <v>1000000</v>
      </c>
      <c r="K64" s="76">
        <f>Bilanca!L73</f>
        <v>1000000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3"/>
        <v>0</v>
      </c>
    </row>
    <row r="65" spans="1:29" ht="12.75">
      <c r="A65" s="26"/>
      <c r="B65" s="47"/>
      <c r="C65" s="27"/>
      <c r="D65" s="27" t="s">
        <v>141</v>
      </c>
      <c r="E65" s="27">
        <v>1</v>
      </c>
      <c r="F65" s="27">
        <f>Bilanca!I74</f>
        <v>64</v>
      </c>
      <c r="G65" s="27">
        <f>IF(Bilanca!J74=0,"",Bilanca!J74)</f>
      </c>
      <c r="H65" s="224">
        <f t="shared" si="0"/>
        <v>0</v>
      </c>
      <c r="I65" s="27">
        <f t="shared" si="1"/>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3"/>
        <v>0</v>
      </c>
    </row>
    <row r="66" spans="1:29" ht="12.75">
      <c r="A66" s="26"/>
      <c r="B66" s="47"/>
      <c r="C66" s="27"/>
      <c r="D66" s="27" t="s">
        <v>141</v>
      </c>
      <c r="E66" s="27">
        <v>1</v>
      </c>
      <c r="F66" s="27">
        <f>Bilanca!I75</f>
        <v>65</v>
      </c>
      <c r="G66" s="27">
        <f>IF(Bilanca!J75=0,"",Bilanca!J75)</f>
      </c>
      <c r="H66" s="224">
        <f aca="true" t="shared" si="4" ref="H66:H129">J66/100*F66+2*K66/100*F66</f>
        <v>0</v>
      </c>
      <c r="I66" s="27">
        <f aca="true" t="shared" si="5" ref="I66:I129">ABS(ROUND(J66,0)-J66)+ABS(ROUND(K66,0)-K66)</f>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aca="true" t="shared" si="6" ref="AC66:AC97">LEN(Y66)+LEN(Z66)+LEN(AA66)+INT(VALUE(AB66))</f>
        <v>0</v>
      </c>
    </row>
    <row r="67" spans="1:29" ht="12.75">
      <c r="A67" s="26"/>
      <c r="B67" s="47"/>
      <c r="C67" s="27"/>
      <c r="D67" s="27" t="s">
        <v>141</v>
      </c>
      <c r="E67" s="27">
        <v>1</v>
      </c>
      <c r="F67" s="27">
        <f>Bilanca!I76</f>
        <v>66</v>
      </c>
      <c r="G67" s="27">
        <f>IF(Bilanca!J76=0,"",Bilanca!J76)</f>
      </c>
      <c r="H67" s="224">
        <f t="shared" si="4"/>
        <v>0</v>
      </c>
      <c r="I67" s="27">
        <f t="shared" si="5"/>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t="shared" si="6"/>
        <v>0</v>
      </c>
    </row>
    <row r="68" spans="1:29" ht="12.75">
      <c r="A68" s="26"/>
      <c r="B68" s="47"/>
      <c r="C68" s="27"/>
      <c r="D68" s="27" t="s">
        <v>141</v>
      </c>
      <c r="E68" s="27">
        <v>1</v>
      </c>
      <c r="F68" s="27">
        <f>Bilanca!I77</f>
        <v>67</v>
      </c>
      <c r="G68" s="27">
        <f>IF(Bilanca!J77=0,"",Bilanca!J77)</f>
      </c>
      <c r="H68" s="224">
        <f t="shared" si="4"/>
        <v>0</v>
      </c>
      <c r="I68" s="27">
        <f t="shared" si="5"/>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6"/>
        <v>0</v>
      </c>
    </row>
    <row r="69" spans="1:29" ht="12.75">
      <c r="A69" s="26"/>
      <c r="B69" s="47"/>
      <c r="C69" s="27"/>
      <c r="D69" s="27" t="s">
        <v>141</v>
      </c>
      <c r="E69" s="27">
        <v>1</v>
      </c>
      <c r="F69" s="27">
        <f>Bilanca!I78</f>
        <v>68</v>
      </c>
      <c r="G69" s="27">
        <f>IF(Bilanca!J78=0,"",Bilanca!J78)</f>
      </c>
      <c r="H69" s="224">
        <f t="shared" si="4"/>
        <v>0</v>
      </c>
      <c r="I69" s="27">
        <f t="shared" si="5"/>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6"/>
        <v>0</v>
      </c>
    </row>
    <row r="70" spans="1:29" ht="12.75">
      <c r="A70" s="26"/>
      <c r="B70" s="47"/>
      <c r="C70" s="27"/>
      <c r="D70" s="27" t="s">
        <v>141</v>
      </c>
      <c r="E70" s="27">
        <v>1</v>
      </c>
      <c r="F70" s="27">
        <f>Bilanca!I79</f>
        <v>69</v>
      </c>
      <c r="G70" s="27">
        <f>IF(Bilanca!J79=0,"",Bilanca!J79)</f>
      </c>
      <c r="H70" s="224">
        <f t="shared" si="4"/>
        <v>0</v>
      </c>
      <c r="I70" s="27">
        <f t="shared" si="5"/>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6"/>
        <v>0</v>
      </c>
    </row>
    <row r="71" spans="1:29" ht="12.75">
      <c r="A71" s="26"/>
      <c r="B71" s="47"/>
      <c r="C71" s="27"/>
      <c r="D71" s="27" t="s">
        <v>141</v>
      </c>
      <c r="E71" s="27">
        <v>1</v>
      </c>
      <c r="F71" s="27">
        <f>Bilanca!I80</f>
        <v>70</v>
      </c>
      <c r="G71" s="27">
        <f>IF(Bilanca!J80=0,"",Bilanca!J80)</f>
      </c>
      <c r="H71" s="224">
        <f t="shared" si="4"/>
        <v>0</v>
      </c>
      <c r="I71" s="27">
        <f t="shared" si="5"/>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6"/>
        <v>0</v>
      </c>
    </row>
    <row r="72" spans="1:29" ht="12.75">
      <c r="A72" s="26"/>
      <c r="B72" s="47"/>
      <c r="C72" s="27"/>
      <c r="D72" s="27" t="s">
        <v>141</v>
      </c>
      <c r="E72" s="27">
        <v>1</v>
      </c>
      <c r="F72" s="27">
        <f>Bilanca!I81</f>
        <v>71</v>
      </c>
      <c r="G72" s="27">
        <f>IF(Bilanca!J81=0,"",Bilanca!J81)</f>
      </c>
      <c r="H72" s="224">
        <f t="shared" si="4"/>
        <v>0</v>
      </c>
      <c r="I72" s="27">
        <f t="shared" si="5"/>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6"/>
        <v>0</v>
      </c>
    </row>
    <row r="73" spans="1:29" ht="12.75">
      <c r="A73" s="26"/>
      <c r="B73" s="47"/>
      <c r="C73" s="27"/>
      <c r="D73" s="27" t="s">
        <v>141</v>
      </c>
      <c r="E73" s="27">
        <v>1</v>
      </c>
      <c r="F73" s="27">
        <f>Bilanca!I82</f>
        <v>72</v>
      </c>
      <c r="G73" s="27">
        <f>IF(Bilanca!J82=0,"",Bilanca!J82)</f>
      </c>
      <c r="H73" s="224">
        <f t="shared" si="4"/>
        <v>203922.72</v>
      </c>
      <c r="I73" s="27">
        <f t="shared" si="5"/>
        <v>0</v>
      </c>
      <c r="J73" s="75">
        <f>Bilanca!K82</f>
        <v>91828</v>
      </c>
      <c r="K73" s="76">
        <f>Bilanca!L82</f>
        <v>95699</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6"/>
        <v>0</v>
      </c>
    </row>
    <row r="74" spans="1:29" ht="12.75">
      <c r="A74" s="26"/>
      <c r="B74" s="47"/>
      <c r="C74" s="27"/>
      <c r="D74" s="27" t="s">
        <v>141</v>
      </c>
      <c r="E74" s="27">
        <v>1</v>
      </c>
      <c r="F74" s="27">
        <f>Bilanca!I83</f>
        <v>73</v>
      </c>
      <c r="G74" s="27">
        <f>IF(Bilanca!J83=0,"",Bilanca!J83)</f>
      </c>
      <c r="H74" s="224">
        <f t="shared" si="4"/>
        <v>206754.98</v>
      </c>
      <c r="I74" s="27">
        <f t="shared" si="5"/>
        <v>0</v>
      </c>
      <c r="J74" s="75">
        <f>Bilanca!K83</f>
        <v>91828</v>
      </c>
      <c r="K74" s="76">
        <f>Bilanca!L83</f>
        <v>95699</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6"/>
        <v>0</v>
      </c>
    </row>
    <row r="75" spans="1:29" ht="12.75">
      <c r="A75" s="26"/>
      <c r="B75" s="47"/>
      <c r="C75" s="27"/>
      <c r="D75" s="27" t="s">
        <v>141</v>
      </c>
      <c r="E75" s="27">
        <v>1</v>
      </c>
      <c r="F75" s="27">
        <f>Bilanca!I84</f>
        <v>74</v>
      </c>
      <c r="G75" s="27">
        <f>IF(Bilanca!J84=0,"",Bilanca!J84)</f>
      </c>
      <c r="H75" s="224">
        <f t="shared" si="4"/>
        <v>0</v>
      </c>
      <c r="I75" s="27">
        <f t="shared" si="5"/>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6"/>
        <v>0</v>
      </c>
    </row>
    <row r="76" spans="1:29" ht="12.75">
      <c r="A76" s="26"/>
      <c r="B76" s="47"/>
      <c r="C76" s="27"/>
      <c r="D76" s="27" t="s">
        <v>141</v>
      </c>
      <c r="E76" s="27">
        <v>1</v>
      </c>
      <c r="F76" s="27">
        <f>Bilanca!I85</f>
        <v>75</v>
      </c>
      <c r="G76" s="27">
        <f>IF(Bilanca!J85=0,"",Bilanca!J85)</f>
      </c>
      <c r="H76" s="224">
        <f t="shared" si="4"/>
        <v>10380.75</v>
      </c>
      <c r="I76" s="27">
        <f t="shared" si="5"/>
        <v>0</v>
      </c>
      <c r="J76" s="75">
        <f>Bilanca!K85</f>
        <v>3871</v>
      </c>
      <c r="K76" s="76">
        <f>Bilanca!L85</f>
        <v>4985</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6"/>
        <v>0</v>
      </c>
    </row>
    <row r="77" spans="1:29" ht="12.75">
      <c r="A77" s="26"/>
      <c r="B77" s="47"/>
      <c r="C77" s="27"/>
      <c r="D77" s="27" t="s">
        <v>141</v>
      </c>
      <c r="E77" s="27">
        <v>1</v>
      </c>
      <c r="F77" s="27">
        <f>Bilanca!I86</f>
        <v>76</v>
      </c>
      <c r="G77" s="27">
        <f>IF(Bilanca!J86=0,"",Bilanca!J86)</f>
      </c>
      <c r="H77" s="224">
        <f t="shared" si="4"/>
        <v>10519.16</v>
      </c>
      <c r="I77" s="27">
        <f t="shared" si="5"/>
        <v>0</v>
      </c>
      <c r="J77" s="75">
        <f>Bilanca!K86</f>
        <v>3871</v>
      </c>
      <c r="K77" s="76">
        <f>Bilanca!L86</f>
        <v>4985</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6"/>
        <v>0</v>
      </c>
    </row>
    <row r="78" spans="1:29" ht="12.75">
      <c r="A78" s="26"/>
      <c r="B78" s="47"/>
      <c r="C78" s="27"/>
      <c r="D78" s="27" t="s">
        <v>141</v>
      </c>
      <c r="E78" s="27">
        <v>1</v>
      </c>
      <c r="F78" s="27">
        <f>Bilanca!I87</f>
        <v>77</v>
      </c>
      <c r="G78" s="27">
        <f>IF(Bilanca!J87=0,"",Bilanca!J87)</f>
      </c>
      <c r="H78" s="224">
        <f t="shared" si="4"/>
        <v>0</v>
      </c>
      <c r="I78" s="27">
        <f t="shared" si="5"/>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6"/>
        <v>0</v>
      </c>
    </row>
    <row r="79" spans="1:29" ht="12.75">
      <c r="A79" s="26"/>
      <c r="B79" s="47"/>
      <c r="C79" s="27"/>
      <c r="D79" s="27" t="s">
        <v>141</v>
      </c>
      <c r="E79" s="27">
        <v>1</v>
      </c>
      <c r="F79" s="27">
        <f>Bilanca!I88</f>
        <v>78</v>
      </c>
      <c r="G79" s="27">
        <f>IF(Bilanca!J88=0,"",Bilanca!J88)</f>
      </c>
      <c r="H79" s="224">
        <f t="shared" si="4"/>
        <v>0</v>
      </c>
      <c r="I79" s="27">
        <f t="shared" si="5"/>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6"/>
        <v>0</v>
      </c>
    </row>
    <row r="80" spans="1:29" ht="12.75">
      <c r="A80" s="26"/>
      <c r="B80" s="47"/>
      <c r="C80" s="27"/>
      <c r="D80" s="27" t="s">
        <v>141</v>
      </c>
      <c r="E80" s="27">
        <v>1</v>
      </c>
      <c r="F80" s="27">
        <f>Bilanca!I89</f>
        <v>79</v>
      </c>
      <c r="G80" s="27">
        <f>IF(Bilanca!J89=0,"",Bilanca!J89)</f>
      </c>
      <c r="H80" s="224">
        <f t="shared" si="4"/>
        <v>0</v>
      </c>
      <c r="I80" s="27">
        <f t="shared" si="5"/>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6"/>
        <v>0</v>
      </c>
    </row>
    <row r="81" spans="1:29" ht="12.75">
      <c r="A81" s="26"/>
      <c r="B81" s="47"/>
      <c r="C81" s="27"/>
      <c r="D81" s="27" t="s">
        <v>141</v>
      </c>
      <c r="E81" s="27">
        <v>1</v>
      </c>
      <c r="F81" s="27">
        <f>Bilanca!I90</f>
        <v>80</v>
      </c>
      <c r="G81" s="27">
        <f>IF(Bilanca!J90=0,"",Bilanca!J90)</f>
      </c>
      <c r="H81" s="224">
        <f t="shared" si="4"/>
        <v>0</v>
      </c>
      <c r="I81" s="27">
        <f t="shared" si="5"/>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6"/>
        <v>0</v>
      </c>
    </row>
    <row r="82" spans="1:29" ht="12.75">
      <c r="A82" s="26"/>
      <c r="B82" s="47"/>
      <c r="C82" s="27"/>
      <c r="D82" s="27" t="s">
        <v>141</v>
      </c>
      <c r="E82" s="27">
        <v>1</v>
      </c>
      <c r="F82" s="27">
        <f>Bilanca!I91</f>
        <v>81</v>
      </c>
      <c r="G82" s="27">
        <f>IF(Bilanca!J91=0,"",Bilanca!J91)</f>
      </c>
      <c r="H82" s="224">
        <f t="shared" si="4"/>
        <v>0</v>
      </c>
      <c r="I82" s="27">
        <f t="shared" si="5"/>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6"/>
        <v>0</v>
      </c>
    </row>
    <row r="83" spans="1:29" ht="12.75">
      <c r="A83" s="26"/>
      <c r="B83" s="47"/>
      <c r="C83" s="27"/>
      <c r="D83" s="27" t="s">
        <v>141</v>
      </c>
      <c r="E83" s="27">
        <v>1</v>
      </c>
      <c r="F83" s="27">
        <f>Bilanca!I92</f>
        <v>82</v>
      </c>
      <c r="G83" s="27">
        <f>IF(Bilanca!J92=0,"",Bilanca!J92)</f>
      </c>
      <c r="H83" s="224">
        <f t="shared" si="4"/>
        <v>0</v>
      </c>
      <c r="I83" s="27">
        <f t="shared" si="5"/>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6"/>
        <v>0</v>
      </c>
    </row>
    <row r="84" spans="1:29" ht="12.75">
      <c r="A84" s="26"/>
      <c r="B84" s="47"/>
      <c r="C84" s="27"/>
      <c r="D84" s="27" t="s">
        <v>141</v>
      </c>
      <c r="E84" s="27">
        <v>1</v>
      </c>
      <c r="F84" s="27">
        <f>Bilanca!I93</f>
        <v>83</v>
      </c>
      <c r="G84" s="27">
        <f>IF(Bilanca!J93=0,"",Bilanca!J93)</f>
      </c>
      <c r="H84" s="224">
        <f t="shared" si="4"/>
        <v>0</v>
      </c>
      <c r="I84" s="27">
        <f t="shared" si="5"/>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6"/>
        <v>0</v>
      </c>
    </row>
    <row r="85" spans="1:29" ht="12.75">
      <c r="A85" s="26"/>
      <c r="B85" s="47"/>
      <c r="C85" s="27"/>
      <c r="D85" s="27" t="s">
        <v>141</v>
      </c>
      <c r="E85" s="27">
        <v>1</v>
      </c>
      <c r="F85" s="27">
        <f>Bilanca!I94</f>
        <v>84</v>
      </c>
      <c r="G85" s="27">
        <f>IF(Bilanca!J94=0,"",Bilanca!J94)</f>
      </c>
      <c r="H85" s="224">
        <f t="shared" si="4"/>
        <v>0</v>
      </c>
      <c r="I85" s="27">
        <f t="shared" si="5"/>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6"/>
        <v>0</v>
      </c>
    </row>
    <row r="86" spans="1:29" ht="12.75">
      <c r="A86" s="26"/>
      <c r="B86" s="47"/>
      <c r="C86" s="27"/>
      <c r="D86" s="27" t="s">
        <v>141</v>
      </c>
      <c r="E86" s="27">
        <v>1</v>
      </c>
      <c r="F86" s="27">
        <f>Bilanca!I95</f>
        <v>85</v>
      </c>
      <c r="G86" s="27">
        <f>IF(Bilanca!J95=0,"",Bilanca!J95)</f>
      </c>
      <c r="H86" s="224">
        <f t="shared" si="4"/>
        <v>0</v>
      </c>
      <c r="I86" s="27">
        <f t="shared" si="5"/>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6"/>
        <v>0</v>
      </c>
    </row>
    <row r="87" spans="1:29" ht="12.75">
      <c r="A87" s="26"/>
      <c r="B87" s="47"/>
      <c r="C87" s="27"/>
      <c r="D87" s="27" t="s">
        <v>141</v>
      </c>
      <c r="E87" s="27">
        <v>1</v>
      </c>
      <c r="F87" s="27">
        <f>Bilanca!I96</f>
        <v>86</v>
      </c>
      <c r="G87" s="27">
        <f>IF(Bilanca!J96=0,"",Bilanca!J96)</f>
      </c>
      <c r="H87" s="224">
        <f t="shared" si="4"/>
        <v>0</v>
      </c>
      <c r="I87" s="27">
        <f t="shared" si="5"/>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6"/>
        <v>0</v>
      </c>
    </row>
    <row r="88" spans="1:29" ht="12.75">
      <c r="A88" s="26"/>
      <c r="B88" s="47"/>
      <c r="C88" s="27"/>
      <c r="D88" s="27" t="s">
        <v>141</v>
      </c>
      <c r="E88" s="27">
        <v>1</v>
      </c>
      <c r="F88" s="27">
        <f>Bilanca!I97</f>
        <v>87</v>
      </c>
      <c r="G88" s="27">
        <f>IF(Bilanca!J97=0,"",Bilanca!J97)</f>
      </c>
      <c r="H88" s="224">
        <f t="shared" si="4"/>
        <v>0</v>
      </c>
      <c r="I88" s="27">
        <f t="shared" si="5"/>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6"/>
        <v>0</v>
      </c>
    </row>
    <row r="89" spans="1:29" ht="12.75">
      <c r="A89" s="26"/>
      <c r="B89" s="47"/>
      <c r="C89" s="27"/>
      <c r="D89" s="27" t="s">
        <v>141</v>
      </c>
      <c r="E89" s="27">
        <v>1</v>
      </c>
      <c r="F89" s="27">
        <f>Bilanca!I98</f>
        <v>88</v>
      </c>
      <c r="G89" s="27">
        <f>IF(Bilanca!J98=0,"",Bilanca!J98)</f>
      </c>
      <c r="H89" s="224">
        <f t="shared" si="4"/>
        <v>0</v>
      </c>
      <c r="I89" s="27">
        <f t="shared" si="5"/>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6"/>
        <v>0</v>
      </c>
    </row>
    <row r="90" spans="1:29" ht="12.75">
      <c r="A90" s="26"/>
      <c r="B90" s="47"/>
      <c r="C90" s="27"/>
      <c r="D90" s="27" t="s">
        <v>141</v>
      </c>
      <c r="E90" s="27">
        <v>1</v>
      </c>
      <c r="F90" s="27">
        <f>Bilanca!I99</f>
        <v>89</v>
      </c>
      <c r="G90" s="27">
        <f>IF(Bilanca!J99=0,"",Bilanca!J99)</f>
      </c>
      <c r="H90" s="224">
        <f t="shared" si="4"/>
        <v>0</v>
      </c>
      <c r="I90" s="27">
        <f t="shared" si="5"/>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6"/>
        <v>0</v>
      </c>
    </row>
    <row r="91" spans="1:29" ht="12.75">
      <c r="A91" s="26"/>
      <c r="B91" s="47"/>
      <c r="C91" s="27"/>
      <c r="D91" s="27" t="s">
        <v>141</v>
      </c>
      <c r="E91" s="27">
        <v>1</v>
      </c>
      <c r="F91" s="27">
        <f>Bilanca!I100</f>
        <v>90</v>
      </c>
      <c r="G91" s="27">
        <f>IF(Bilanca!J100=0,"",Bilanca!J100)</f>
      </c>
      <c r="H91" s="224">
        <f t="shared" si="4"/>
        <v>0</v>
      </c>
      <c r="I91" s="27">
        <f t="shared" si="5"/>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6"/>
        <v>0</v>
      </c>
    </row>
    <row r="92" spans="1:29" ht="12.75">
      <c r="A92" s="26"/>
      <c r="B92" s="47"/>
      <c r="C92" s="27"/>
      <c r="D92" s="27" t="s">
        <v>141</v>
      </c>
      <c r="E92" s="27">
        <v>1</v>
      </c>
      <c r="F92" s="27">
        <f>Bilanca!I101</f>
        <v>91</v>
      </c>
      <c r="G92" s="27">
        <f>IF(Bilanca!J101=0,"",Bilanca!J101)</f>
      </c>
      <c r="H92" s="224">
        <f t="shared" si="4"/>
        <v>0</v>
      </c>
      <c r="I92" s="27">
        <f t="shared" si="5"/>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6"/>
        <v>0</v>
      </c>
    </row>
    <row r="93" spans="1:29" ht="12.75">
      <c r="A93" s="26"/>
      <c r="B93" s="47"/>
      <c r="C93" s="27"/>
      <c r="D93" s="27" t="s">
        <v>141</v>
      </c>
      <c r="E93" s="27">
        <v>1</v>
      </c>
      <c r="F93" s="27">
        <f>Bilanca!I102</f>
        <v>92</v>
      </c>
      <c r="G93" s="27">
        <f>IF(Bilanca!J102=0,"",Bilanca!J102)</f>
      </c>
      <c r="H93" s="224">
        <f t="shared" si="4"/>
        <v>0</v>
      </c>
      <c r="I93" s="27">
        <f t="shared" si="5"/>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6"/>
        <v>0</v>
      </c>
    </row>
    <row r="94" spans="1:29" ht="12.75">
      <c r="A94" s="26"/>
      <c r="B94" s="47"/>
      <c r="C94" s="27"/>
      <c r="D94" s="27" t="s">
        <v>141</v>
      </c>
      <c r="E94" s="27">
        <v>1</v>
      </c>
      <c r="F94" s="27">
        <f>Bilanca!I103</f>
        <v>93</v>
      </c>
      <c r="G94" s="27">
        <f>IF(Bilanca!J103=0,"",Bilanca!J103)</f>
      </c>
      <c r="H94" s="224">
        <f t="shared" si="4"/>
        <v>3074572.56</v>
      </c>
      <c r="I94" s="27">
        <f t="shared" si="5"/>
        <v>0</v>
      </c>
      <c r="J94" s="75">
        <f>Bilanca!K103</f>
        <v>866928</v>
      </c>
      <c r="K94" s="76">
        <f>Bilanca!L103</f>
        <v>1219532</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6"/>
        <v>0</v>
      </c>
    </row>
    <row r="95" spans="1:29" ht="12.75">
      <c r="A95" s="26"/>
      <c r="B95" s="47"/>
      <c r="C95" s="27"/>
      <c r="D95" s="27" t="s">
        <v>141</v>
      </c>
      <c r="E95" s="27">
        <v>1</v>
      </c>
      <c r="F95" s="27">
        <f>Bilanca!I104</f>
        <v>94</v>
      </c>
      <c r="G95" s="27">
        <f>IF(Bilanca!J104=0,"",Bilanca!J104)</f>
      </c>
      <c r="H95" s="224">
        <f t="shared" si="4"/>
        <v>0</v>
      </c>
      <c r="I95" s="27">
        <f t="shared" si="5"/>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6"/>
        <v>0</v>
      </c>
    </row>
    <row r="96" spans="1:29" ht="12.75">
      <c r="A96" s="26"/>
      <c r="B96" s="47"/>
      <c r="C96" s="27"/>
      <c r="D96" s="27" t="s">
        <v>141</v>
      </c>
      <c r="E96" s="27">
        <v>1</v>
      </c>
      <c r="F96" s="27">
        <f>Bilanca!I105</f>
        <v>95</v>
      </c>
      <c r="G96" s="27">
        <f>IF(Bilanca!J105=0,"",Bilanca!J105)</f>
      </c>
      <c r="H96" s="224">
        <f t="shared" si="4"/>
        <v>0</v>
      </c>
      <c r="I96" s="27">
        <f t="shared" si="5"/>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6"/>
        <v>0</v>
      </c>
    </row>
    <row r="97" spans="1:29" ht="12.75">
      <c r="A97" s="26"/>
      <c r="B97" s="47"/>
      <c r="C97" s="27"/>
      <c r="D97" s="27" t="s">
        <v>141</v>
      </c>
      <c r="E97" s="27">
        <v>1</v>
      </c>
      <c r="F97" s="27">
        <f>Bilanca!I106</f>
        <v>96</v>
      </c>
      <c r="G97" s="27">
        <f>IF(Bilanca!J106=0,"",Bilanca!J106)</f>
      </c>
      <c r="H97" s="224">
        <f t="shared" si="4"/>
        <v>0</v>
      </c>
      <c r="I97" s="27">
        <f t="shared" si="5"/>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6"/>
        <v>0</v>
      </c>
    </row>
    <row r="98" spans="1:29" ht="12.75">
      <c r="A98" s="26"/>
      <c r="B98" s="47"/>
      <c r="C98" s="27"/>
      <c r="D98" s="27" t="s">
        <v>141</v>
      </c>
      <c r="E98" s="27">
        <v>1</v>
      </c>
      <c r="F98" s="27">
        <f>Bilanca!I107</f>
        <v>97</v>
      </c>
      <c r="G98" s="27">
        <f>IF(Bilanca!J107=0,"",Bilanca!J107)</f>
      </c>
      <c r="H98" s="224">
        <f t="shared" si="4"/>
        <v>0</v>
      </c>
      <c r="I98" s="27">
        <f t="shared" si="5"/>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LEN(Y98)+LEN(Z98)+LEN(AA98)+INT(VALUE(AB98))</f>
        <v>0</v>
      </c>
    </row>
    <row r="99" spans="1:29" ht="12.75">
      <c r="A99" s="26"/>
      <c r="B99" s="47"/>
      <c r="C99" s="27"/>
      <c r="D99" s="27" t="s">
        <v>141</v>
      </c>
      <c r="E99" s="27">
        <v>1</v>
      </c>
      <c r="F99" s="27">
        <f>Bilanca!I108</f>
        <v>98</v>
      </c>
      <c r="G99" s="27">
        <f>IF(Bilanca!J108=0,"",Bilanca!J108)</f>
      </c>
      <c r="H99" s="224">
        <f t="shared" si="4"/>
        <v>2904181</v>
      </c>
      <c r="I99" s="27">
        <f t="shared" si="5"/>
        <v>0</v>
      </c>
      <c r="J99" s="75">
        <f>Bilanca!K108</f>
        <v>760922</v>
      </c>
      <c r="K99" s="76">
        <f>Bilanca!L108</f>
        <v>1101264</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LEN(Y99)+LEN(Z99)+LEN(AA99)+INT(VALUE(AB99))</f>
        <v>0</v>
      </c>
    </row>
    <row r="100" spans="1:29" ht="12.75">
      <c r="A100" s="26"/>
      <c r="B100" s="47"/>
      <c r="C100" s="27"/>
      <c r="D100" s="27" t="s">
        <v>141</v>
      </c>
      <c r="E100" s="27">
        <v>1</v>
      </c>
      <c r="F100" s="27">
        <f>Bilanca!I109</f>
        <v>99</v>
      </c>
      <c r="G100" s="27">
        <f>IF(Bilanca!J109=0,"",Bilanca!J109)</f>
      </c>
      <c r="H100" s="224">
        <f t="shared" si="4"/>
        <v>0</v>
      </c>
      <c r="I100" s="27">
        <f t="shared" si="5"/>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LEN(Y100)+LEN(Z100)+LEN(AA100)+INT(VALUE(AB100))</f>
        <v>0</v>
      </c>
    </row>
    <row r="101" spans="1:29" ht="12.75">
      <c r="A101" s="26"/>
      <c r="B101" s="47"/>
      <c r="C101" s="27"/>
      <c r="D101" s="27" t="s">
        <v>141</v>
      </c>
      <c r="E101" s="27">
        <v>1</v>
      </c>
      <c r="F101" s="27">
        <f>Bilanca!I110</f>
        <v>100</v>
      </c>
      <c r="G101" s="27">
        <f>IF(Bilanca!J110=0,"",Bilanca!J110)</f>
      </c>
      <c r="H101" s="224">
        <f t="shared" si="4"/>
        <v>0</v>
      </c>
      <c r="I101" s="27">
        <f t="shared" si="5"/>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LEN(Y101)+LEN(Z101)+LEN(AA101)+INT(VALUE(AB101))</f>
        <v>0</v>
      </c>
    </row>
    <row r="102" spans="1:29" ht="12.75">
      <c r="A102" s="26"/>
      <c r="B102" s="47"/>
      <c r="C102" s="27"/>
      <c r="D102" s="27" t="s">
        <v>141</v>
      </c>
      <c r="E102" s="27">
        <v>1</v>
      </c>
      <c r="F102" s="27">
        <f>Bilanca!I111</f>
        <v>101</v>
      </c>
      <c r="G102" s="27">
        <f>IF(Bilanca!J111=0,"",Bilanca!J111)</f>
      </c>
      <c r="H102" s="224">
        <f t="shared" si="4"/>
        <v>187616.59000000003</v>
      </c>
      <c r="I102" s="27">
        <f t="shared" si="5"/>
        <v>0</v>
      </c>
      <c r="J102" s="75">
        <f>Bilanca!K111</f>
        <v>56221</v>
      </c>
      <c r="K102" s="76">
        <f>Bilanca!L111</f>
        <v>64769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141</v>
      </c>
      <c r="E103" s="27">
        <v>1</v>
      </c>
      <c r="F103" s="27">
        <f>Bilanca!I112</f>
        <v>102</v>
      </c>
      <c r="G103" s="27">
        <f>IF(Bilanca!J112=0,"",Bilanca!J112)</f>
      </c>
      <c r="H103" s="224">
        <f t="shared" si="4"/>
        <v>138952.56</v>
      </c>
      <c r="I103" s="27">
        <f t="shared" si="5"/>
        <v>0</v>
      </c>
      <c r="J103" s="75">
        <f>Bilanca!K112</f>
        <v>42940</v>
      </c>
      <c r="K103" s="76">
        <f>Bilanca!L112</f>
        <v>46644</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141</v>
      </c>
      <c r="E104" s="27">
        <v>1</v>
      </c>
      <c r="F104" s="27">
        <f>Bilanca!I113</f>
        <v>103</v>
      </c>
      <c r="G104" s="27">
        <f>IF(Bilanca!J113=0,"",Bilanca!J113)</f>
      </c>
      <c r="H104" s="224">
        <f t="shared" si="4"/>
        <v>0</v>
      </c>
      <c r="I104" s="27">
        <f t="shared" si="5"/>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141</v>
      </c>
      <c r="E105" s="27">
        <v>1</v>
      </c>
      <c r="F105" s="27">
        <f>Bilanca!I114</f>
        <v>104</v>
      </c>
      <c r="G105" s="27">
        <f>IF(Bilanca!J114=0,"",Bilanca!J114)</f>
      </c>
      <c r="H105" s="224">
        <f t="shared" si="4"/>
        <v>0</v>
      </c>
      <c r="I105" s="27">
        <f t="shared" si="5"/>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141</v>
      </c>
      <c r="E106" s="27">
        <v>1</v>
      </c>
      <c r="F106" s="27">
        <f>Bilanca!I115</f>
        <v>105</v>
      </c>
      <c r="G106" s="27">
        <f>IF(Bilanca!J115=0,"",Bilanca!J115)</f>
      </c>
      <c r="H106" s="224">
        <f t="shared" si="4"/>
        <v>21582.75</v>
      </c>
      <c r="I106" s="27">
        <f t="shared" si="5"/>
        <v>0</v>
      </c>
      <c r="J106" s="75">
        <f>Bilanca!K115</f>
        <v>6845</v>
      </c>
      <c r="K106" s="76">
        <f>Bilanca!L115</f>
        <v>6855</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141</v>
      </c>
      <c r="E107" s="27">
        <v>1</v>
      </c>
      <c r="F107" s="27">
        <f>Bilanca!I116</f>
        <v>106</v>
      </c>
      <c r="G107" s="27">
        <f>IF(Bilanca!J116=0,"",Bilanca!J116)</f>
      </c>
      <c r="H107" s="224">
        <f t="shared" si="4"/>
        <v>161829770.7</v>
      </c>
      <c r="I107" s="27">
        <f t="shared" si="5"/>
        <v>0</v>
      </c>
      <c r="J107" s="75">
        <f>Bilanca!K116</f>
        <v>37106931</v>
      </c>
      <c r="K107" s="76">
        <f>Bilanca!L116</f>
        <v>57781332</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141</v>
      </c>
      <c r="E108" s="27">
        <v>1</v>
      </c>
      <c r="F108" s="27">
        <f>Bilanca!I117</f>
        <v>107</v>
      </c>
      <c r="G108" s="27">
        <f>IF(Bilanca!J117=0,"",Bilanca!J117)</f>
      </c>
      <c r="H108" s="224">
        <f t="shared" si="4"/>
        <v>170421739.78</v>
      </c>
      <c r="I108" s="27">
        <f t="shared" si="5"/>
        <v>0</v>
      </c>
      <c r="J108" s="75">
        <f>Bilanca!K117</f>
        <v>39069558</v>
      </c>
      <c r="K108" s="76">
        <f>Bilanca!L117</f>
        <v>60101548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141</v>
      </c>
      <c r="E109" s="27">
        <v>1</v>
      </c>
      <c r="F109" s="27">
        <f>Bilanca!I118</f>
        <v>108</v>
      </c>
      <c r="G109" s="27">
        <f>IF(Bilanca!J118=0,"",Bilanca!J118)</f>
      </c>
      <c r="H109" s="224">
        <f t="shared" si="4"/>
        <v>26187982.56</v>
      </c>
      <c r="I109" s="27">
        <f t="shared" si="5"/>
        <v>0</v>
      </c>
      <c r="J109" s="75">
        <f>Bilanca!K118</f>
        <v>8513558</v>
      </c>
      <c r="K109" s="76">
        <f>Bilanca!L118</f>
        <v>7867287</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141</v>
      </c>
      <c r="E110" s="27">
        <v>1</v>
      </c>
      <c r="F110" s="27">
        <f>Bilanca!I121</f>
        <v>109</v>
      </c>
      <c r="G110" s="27">
        <f>IF(Bilanca!J121=0,"",Bilanca!J121)</f>
      </c>
      <c r="H110" s="224">
        <f t="shared" si="4"/>
        <v>0</v>
      </c>
      <c r="I110" s="27">
        <f t="shared" si="5"/>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141</v>
      </c>
      <c r="E111" s="27">
        <v>1</v>
      </c>
      <c r="F111" s="27">
        <f>Bilanca!I122</f>
        <v>110</v>
      </c>
      <c r="G111" s="27">
        <f>IF(Bilanca!J122=0,"",Bilanca!J122)</f>
      </c>
      <c r="H111" s="224">
        <f t="shared" si="4"/>
        <v>0</v>
      </c>
      <c r="I111" s="27">
        <f t="shared" si="5"/>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154</v>
      </c>
      <c r="E112" s="27">
        <v>2</v>
      </c>
      <c r="F112" s="27">
        <f>RDG!I9</f>
        <v>111</v>
      </c>
      <c r="G112" s="27">
        <f>IF(RDG!J9=0,"",RDG!J9)</f>
      </c>
      <c r="H112" s="224">
        <f t="shared" si="4"/>
        <v>4407486.99</v>
      </c>
      <c r="I112" s="27">
        <f t="shared" si="5"/>
        <v>0</v>
      </c>
      <c r="J112" s="75">
        <f>RDG!K9</f>
        <v>1370417</v>
      </c>
      <c r="K112" s="76">
        <f>RDG!L9</f>
        <v>1300146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154</v>
      </c>
      <c r="E113" s="27">
        <v>2</v>
      </c>
      <c r="F113" s="27">
        <f>RDG!I10</f>
        <v>112</v>
      </c>
      <c r="G113" s="27">
        <f>IF(RDG!J10=0,"",RDG!J10)</f>
      </c>
      <c r="H113" s="224">
        <f t="shared" si="4"/>
        <v>48384</v>
      </c>
      <c r="I113" s="27">
        <f t="shared" si="5"/>
        <v>0</v>
      </c>
      <c r="J113" s="75">
        <f>RDG!K10</f>
        <v>14400</v>
      </c>
      <c r="K113" s="76">
        <f>RDG!L10</f>
        <v>14400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154</v>
      </c>
      <c r="E114" s="27">
        <v>2</v>
      </c>
      <c r="F114" s="27">
        <f>RDG!I11</f>
        <v>113</v>
      </c>
      <c r="G114" s="27">
        <f>IF(RDG!J11=0,"",RDG!J11)</f>
      </c>
      <c r="H114" s="224">
        <f t="shared" si="4"/>
        <v>4438085.17</v>
      </c>
      <c r="I114" s="27">
        <f t="shared" si="5"/>
        <v>0</v>
      </c>
      <c r="J114" s="75">
        <f>RDG!K11</f>
        <v>1356017</v>
      </c>
      <c r="K114" s="76">
        <f>RDG!L11</f>
        <v>1285746</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154</v>
      </c>
      <c r="E115" s="27">
        <v>2</v>
      </c>
      <c r="F115" s="27">
        <f>RDG!I12</f>
        <v>114</v>
      </c>
      <c r="G115" s="27">
        <f>IF(RDG!J12=0,"",RDG!J12)</f>
      </c>
      <c r="H115" s="224">
        <f t="shared" si="4"/>
        <v>4526177.34</v>
      </c>
      <c r="I115" s="27">
        <f t="shared" si="5"/>
        <v>0</v>
      </c>
      <c r="J115" s="75">
        <f>RDG!K12</f>
        <v>1370279</v>
      </c>
      <c r="K115" s="76">
        <f>RDG!L12</f>
        <v>1300026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154</v>
      </c>
      <c r="E116" s="27">
        <v>2</v>
      </c>
      <c r="F116" s="27">
        <f>RDG!I13</f>
        <v>115</v>
      </c>
      <c r="G116" s="27">
        <f>IF(RDG!J13=0,"",RDG!J13)</f>
      </c>
      <c r="H116" s="224">
        <f t="shared" si="4"/>
        <v>0</v>
      </c>
      <c r="I116" s="27">
        <f t="shared" si="5"/>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154</v>
      </c>
      <c r="E117" s="27">
        <v>2</v>
      </c>
      <c r="F117" s="27">
        <f>RDG!I14</f>
        <v>116</v>
      </c>
      <c r="G117" s="27">
        <f>IF(RDG!J14=0,"",RDG!J14)</f>
      </c>
      <c r="H117" s="224">
        <f t="shared" si="4"/>
        <v>1306713.3199999998</v>
      </c>
      <c r="I117" s="27">
        <f t="shared" si="5"/>
        <v>0</v>
      </c>
      <c r="J117" s="75">
        <f>RDG!K14</f>
        <v>347283</v>
      </c>
      <c r="K117" s="76">
        <f>RDG!L14</f>
        <v>389597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154</v>
      </c>
      <c r="E118" s="27">
        <v>2</v>
      </c>
      <c r="F118" s="27">
        <f>RDG!I15</f>
        <v>117</v>
      </c>
      <c r="G118" s="27">
        <f>IF(RDG!J15=0,"",RDG!J15)</f>
      </c>
      <c r="H118" s="224">
        <f t="shared" si="4"/>
        <v>163610.46000000002</v>
      </c>
      <c r="I118" s="27">
        <f t="shared" si="5"/>
        <v>0</v>
      </c>
      <c r="J118" s="75">
        <f>RDG!K15</f>
        <v>50622</v>
      </c>
      <c r="K118" s="76">
        <f>RDG!L15</f>
        <v>44608</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154</v>
      </c>
      <c r="E119" s="27">
        <v>2</v>
      </c>
      <c r="F119" s="27">
        <f>RDG!I16</f>
        <v>118</v>
      </c>
      <c r="G119" s="27">
        <f>IF(RDG!J16=0,"",RDG!J16)</f>
      </c>
      <c r="H119" s="224">
        <f t="shared" si="4"/>
        <v>1.18</v>
      </c>
      <c r="I119" s="27">
        <f t="shared" si="5"/>
        <v>0</v>
      </c>
      <c r="J119" s="75">
        <f>RDG!K16</f>
        <v>1</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154</v>
      </c>
      <c r="E120" s="27">
        <v>2</v>
      </c>
      <c r="F120" s="27">
        <f>RDG!I17</f>
        <v>119</v>
      </c>
      <c r="G120" s="27">
        <f>IF(RDG!J17=0,"",RDG!J17)</f>
      </c>
      <c r="H120" s="224">
        <f t="shared" si="4"/>
        <v>1174099.22</v>
      </c>
      <c r="I120" s="27">
        <f t="shared" si="5"/>
        <v>0</v>
      </c>
      <c r="J120" s="75">
        <f>RDG!K17</f>
        <v>296660</v>
      </c>
      <c r="K120" s="76">
        <f>RDG!L17</f>
        <v>344989</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154</v>
      </c>
      <c r="E121" s="27">
        <v>2</v>
      </c>
      <c r="F121" s="27">
        <f>RDG!I18</f>
        <v>120</v>
      </c>
      <c r="G121" s="27">
        <f>IF(RDG!J18=0,"",RDG!J18)</f>
      </c>
      <c r="H121" s="224">
        <f t="shared" si="4"/>
        <v>2266844.4</v>
      </c>
      <c r="I121" s="27">
        <f t="shared" si="5"/>
        <v>0</v>
      </c>
      <c r="J121" s="75">
        <f>RDG!K18</f>
        <v>689533</v>
      </c>
      <c r="K121" s="76">
        <f>RDG!L18</f>
        <v>599752</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154</v>
      </c>
      <c r="E122" s="27">
        <v>2</v>
      </c>
      <c r="F122" s="27">
        <f>RDG!I19</f>
        <v>121</v>
      </c>
      <c r="G122" s="27">
        <f>IF(RDG!J19=0,"",RDG!J19)</f>
      </c>
      <c r="H122" s="224">
        <f t="shared" si="4"/>
        <v>1317339.1</v>
      </c>
      <c r="I122" s="27">
        <f t="shared" si="5"/>
        <v>0</v>
      </c>
      <c r="J122" s="75">
        <f>RDG!K19</f>
        <v>391028</v>
      </c>
      <c r="K122" s="76">
        <f>RDG!L19</f>
        <v>348841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154</v>
      </c>
      <c r="E123" s="27">
        <v>2</v>
      </c>
      <c r="F123" s="27">
        <f>RDG!I20</f>
        <v>122</v>
      </c>
      <c r="G123" s="27">
        <f>IF(RDG!J20=0,"",RDG!J20)</f>
      </c>
      <c r="H123" s="224">
        <f t="shared" si="4"/>
        <v>655922.02</v>
      </c>
      <c r="I123" s="27">
        <f t="shared" si="5"/>
        <v>0</v>
      </c>
      <c r="J123" s="75">
        <f>RDG!K20</f>
        <v>207321</v>
      </c>
      <c r="K123" s="76">
        <f>RDG!L20</f>
        <v>165160</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154</v>
      </c>
      <c r="E124" s="27">
        <v>2</v>
      </c>
      <c r="F124" s="27">
        <f>RDG!I21</f>
        <v>123</v>
      </c>
      <c r="G124" s="27">
        <f>IF(RDG!J21=0,"",RDG!J21)</f>
      </c>
      <c r="H124" s="224">
        <f t="shared" si="4"/>
        <v>323103.78</v>
      </c>
      <c r="I124" s="27">
        <f t="shared" si="5"/>
        <v>0</v>
      </c>
      <c r="J124" s="75">
        <f>RDG!K21</f>
        <v>91184</v>
      </c>
      <c r="K124" s="76">
        <f>RDG!L21</f>
        <v>85751</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154</v>
      </c>
      <c r="E125" s="27">
        <v>2</v>
      </c>
      <c r="F125" s="27">
        <f>RDG!I22</f>
        <v>124</v>
      </c>
      <c r="G125" s="27">
        <f>IF(RDG!J22=0,"",RDG!J22)</f>
      </c>
      <c r="H125" s="224">
        <f t="shared" si="4"/>
        <v>303553.24</v>
      </c>
      <c r="I125" s="27">
        <f t="shared" si="5"/>
        <v>0</v>
      </c>
      <c r="J125" s="75">
        <f>RDG!K22</f>
        <v>84845</v>
      </c>
      <c r="K125" s="76">
        <f>RDG!L22</f>
        <v>79978</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154</v>
      </c>
      <c r="E126" s="27">
        <v>2</v>
      </c>
      <c r="F126" s="27">
        <f>RDG!I23</f>
        <v>125</v>
      </c>
      <c r="G126" s="27">
        <f>IF(RDG!J23=0,"",RDG!J23)</f>
      </c>
      <c r="H126" s="224">
        <f t="shared" si="4"/>
        <v>886895</v>
      </c>
      <c r="I126" s="27">
        <f t="shared" si="5"/>
        <v>0</v>
      </c>
      <c r="J126" s="75">
        <f>RDG!K23</f>
        <v>248118</v>
      </c>
      <c r="K126" s="76">
        <f>RDG!L23</f>
        <v>230699</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154</v>
      </c>
      <c r="E127" s="27">
        <v>2</v>
      </c>
      <c r="F127" s="27">
        <f>RDG!I24</f>
        <v>126</v>
      </c>
      <c r="G127" s="27">
        <f>IF(RDG!J24=0,"",RDG!J24)</f>
      </c>
      <c r="H127" s="224">
        <f t="shared" si="4"/>
        <v>0</v>
      </c>
      <c r="I127" s="27">
        <f t="shared" si="5"/>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154</v>
      </c>
      <c r="E128" s="27">
        <v>2</v>
      </c>
      <c r="F128" s="27">
        <f>RDG!I25</f>
        <v>127</v>
      </c>
      <c r="G128" s="27">
        <f>IF(RDG!J25=0,"",RDG!J25)</f>
      </c>
      <c r="H128" s="224">
        <f t="shared" si="4"/>
        <v>0</v>
      </c>
      <c r="I128" s="27">
        <f t="shared" si="5"/>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154</v>
      </c>
      <c r="E129" s="27">
        <v>2</v>
      </c>
      <c r="F129" s="27">
        <f>RDG!I26</f>
        <v>128</v>
      </c>
      <c r="G129" s="27">
        <f>IF(RDG!J26=0,"",RDG!J26)</f>
      </c>
      <c r="H129" s="224">
        <f t="shared" si="4"/>
        <v>0</v>
      </c>
      <c r="I129" s="27">
        <f t="shared" si="5"/>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154</v>
      </c>
      <c r="E130" s="27">
        <v>2</v>
      </c>
      <c r="F130" s="27">
        <f>RDG!I27</f>
        <v>129</v>
      </c>
      <c r="G130" s="27">
        <f>IF(RDG!J27=0,"",RDG!J27)</f>
      </c>
      <c r="H130" s="224">
        <f aca="true" t="shared" si="7" ref="H130:H193">J130/100*F130+2*K130/100*F130</f>
        <v>0</v>
      </c>
      <c r="I130" s="27">
        <f aca="true" t="shared" si="8" ref="I130:I193">ABS(ROUND(J130,0)-J130)+ABS(ROUND(K130,0)-K130)</f>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154</v>
      </c>
      <c r="E131" s="27">
        <v>2</v>
      </c>
      <c r="F131" s="27">
        <f>RDG!I28</f>
        <v>130</v>
      </c>
      <c r="G131" s="27">
        <f>IF(RDG!J28=0,"",RDG!J28)</f>
      </c>
      <c r="H131" s="224">
        <f t="shared" si="7"/>
        <v>650</v>
      </c>
      <c r="I131" s="27">
        <f t="shared" si="8"/>
        <v>0</v>
      </c>
      <c r="J131" s="75">
        <f>RDG!K28</f>
        <v>500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154</v>
      </c>
      <c r="E132" s="27">
        <v>2</v>
      </c>
      <c r="F132" s="27">
        <f>RDG!I29</f>
        <v>131</v>
      </c>
      <c r="G132" s="27">
        <f>IF(RDG!J29=0,"",RDG!J29)</f>
      </c>
      <c r="H132" s="224">
        <f t="shared" si="7"/>
        <v>22470.43</v>
      </c>
      <c r="I132" s="27">
        <f t="shared" si="8"/>
        <v>0</v>
      </c>
      <c r="J132" s="75">
        <f>RDG!K29</f>
        <v>5193</v>
      </c>
      <c r="K132" s="76">
        <f>RDG!L29</f>
        <v>5980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154</v>
      </c>
      <c r="E133" s="27">
        <v>2</v>
      </c>
      <c r="F133" s="27">
        <f>RDG!I30</f>
        <v>132</v>
      </c>
      <c r="G133" s="27">
        <f>IF(RDG!J30=0,"",RDG!J30)</f>
      </c>
      <c r="H133" s="224">
        <f t="shared" si="7"/>
        <v>0</v>
      </c>
      <c r="I133" s="27">
        <f t="shared" si="8"/>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154</v>
      </c>
      <c r="E134" s="27">
        <v>2</v>
      </c>
      <c r="F134" s="27">
        <f>RDG!I31</f>
        <v>133</v>
      </c>
      <c r="G134" s="27">
        <f>IF(RDG!J31=0,"",RDG!J31)</f>
      </c>
      <c r="H134" s="224">
        <f t="shared" si="7"/>
        <v>22813.489999999998</v>
      </c>
      <c r="I134" s="27">
        <f t="shared" si="8"/>
        <v>0</v>
      </c>
      <c r="J134" s="75">
        <f>RDG!K31</f>
        <v>5193</v>
      </c>
      <c r="K134" s="76">
        <f>RDG!L31</f>
        <v>5980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154</v>
      </c>
      <c r="E135" s="27">
        <v>2</v>
      </c>
      <c r="F135" s="27">
        <f>RDG!I32</f>
        <v>134</v>
      </c>
      <c r="G135" s="27">
        <f>IF(RDG!J32=0,"",RDG!J32)</f>
      </c>
      <c r="H135" s="224">
        <f t="shared" si="7"/>
        <v>0</v>
      </c>
      <c r="I135" s="27">
        <f t="shared" si="8"/>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154</v>
      </c>
      <c r="E136" s="27">
        <v>2</v>
      </c>
      <c r="F136" s="27">
        <f>RDG!I33</f>
        <v>135</v>
      </c>
      <c r="G136" s="27">
        <f>IF(RDG!J33=0,"",RDG!J33)</f>
      </c>
      <c r="H136" s="224">
        <f t="shared" si="7"/>
        <v>0</v>
      </c>
      <c r="I136" s="27">
        <f t="shared" si="8"/>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154</v>
      </c>
      <c r="E137" s="27">
        <v>2</v>
      </c>
      <c r="F137" s="27">
        <f>RDG!I34</f>
        <v>136</v>
      </c>
      <c r="G137" s="27">
        <f>IF(RDG!J34=0,"",RDG!J34)</f>
      </c>
      <c r="H137" s="224">
        <f t="shared" si="7"/>
        <v>0</v>
      </c>
      <c r="I137" s="27">
        <f t="shared" si="8"/>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154</v>
      </c>
      <c r="E138" s="27">
        <v>2</v>
      </c>
      <c r="F138" s="27">
        <f>RDG!I35</f>
        <v>137</v>
      </c>
      <c r="G138" s="27">
        <f>IF(RDG!J35=0,"",RDG!J35)</f>
      </c>
      <c r="H138" s="224">
        <f t="shared" si="7"/>
        <v>86.31000000000002</v>
      </c>
      <c r="I138" s="27">
        <f t="shared" si="8"/>
        <v>0</v>
      </c>
      <c r="J138" s="75">
        <f>RDG!K35</f>
        <v>7</v>
      </c>
      <c r="K138" s="76">
        <f>RDG!L35</f>
        <v>28</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154</v>
      </c>
      <c r="E139" s="27">
        <v>2</v>
      </c>
      <c r="F139" s="27">
        <f>RDG!I36</f>
        <v>138</v>
      </c>
      <c r="G139" s="27">
        <f>IF(RDG!J36=0,"",RDG!J36)</f>
      </c>
      <c r="H139" s="224">
        <f t="shared" si="7"/>
        <v>0</v>
      </c>
      <c r="I139" s="27">
        <f t="shared" si="8"/>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154</v>
      </c>
      <c r="E140" s="27">
        <v>2</v>
      </c>
      <c r="F140" s="27">
        <f>RDG!I37</f>
        <v>139</v>
      </c>
      <c r="G140" s="27">
        <f>IF(RDG!J37=0,"",RDG!J37)</f>
      </c>
      <c r="H140" s="224">
        <f t="shared" si="7"/>
        <v>87.57000000000001</v>
      </c>
      <c r="I140" s="27">
        <f t="shared" si="8"/>
        <v>0</v>
      </c>
      <c r="J140" s="75">
        <f>RDG!K37</f>
        <v>7</v>
      </c>
      <c r="K140" s="76">
        <f>RDG!L37</f>
        <v>28</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154</v>
      </c>
      <c r="E141" s="27">
        <v>2</v>
      </c>
      <c r="F141" s="27">
        <f>RDG!I38</f>
        <v>140</v>
      </c>
      <c r="G141" s="27">
        <f>IF(RDG!J38=0,"",RDG!J38)</f>
      </c>
      <c r="H141" s="224">
        <f t="shared" si="7"/>
        <v>0</v>
      </c>
      <c r="I141" s="27">
        <f t="shared" si="8"/>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154</v>
      </c>
      <c r="E142" s="27">
        <v>2</v>
      </c>
      <c r="F142" s="27">
        <f>RDG!I39</f>
        <v>141</v>
      </c>
      <c r="G142" s="27">
        <f>IF(RDG!J39=0,"",RDG!J39)</f>
      </c>
      <c r="H142" s="224">
        <f t="shared" si="7"/>
        <v>0</v>
      </c>
      <c r="I142" s="27">
        <f t="shared" si="8"/>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154</v>
      </c>
      <c r="E143" s="27">
        <v>2</v>
      </c>
      <c r="F143" s="27">
        <f>RDG!I40</f>
        <v>142</v>
      </c>
      <c r="G143" s="27">
        <f>IF(RDG!J40=0,"",RDG!J40)</f>
      </c>
      <c r="H143" s="224">
        <f t="shared" si="7"/>
        <v>0</v>
      </c>
      <c r="I143" s="27">
        <f t="shared" si="8"/>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154</v>
      </c>
      <c r="E144" s="27">
        <v>2</v>
      </c>
      <c r="F144" s="27">
        <f>RDG!I41</f>
        <v>143</v>
      </c>
      <c r="G144" s="27">
        <f>IF(RDG!J41=0,"",RDG!J41)</f>
      </c>
      <c r="H144" s="224">
        <f t="shared" si="7"/>
        <v>0</v>
      </c>
      <c r="I144" s="27">
        <f t="shared" si="8"/>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154</v>
      </c>
      <c r="E145" s="27">
        <v>2</v>
      </c>
      <c r="F145" s="27">
        <f>RDG!I42</f>
        <v>144</v>
      </c>
      <c r="G145" s="27">
        <f>IF(RDG!J42=0,"",RDG!J42)</f>
      </c>
      <c r="H145" s="224">
        <f t="shared" si="7"/>
        <v>0</v>
      </c>
      <c r="I145" s="27">
        <f t="shared" si="8"/>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154</v>
      </c>
      <c r="E146" s="27">
        <v>2</v>
      </c>
      <c r="F146" s="27">
        <f>RDG!I43</f>
        <v>145</v>
      </c>
      <c r="G146" s="27">
        <f>IF(RDG!J43=0,"",RDG!J43)</f>
      </c>
      <c r="H146" s="224">
        <f t="shared" si="7"/>
        <v>0</v>
      </c>
      <c r="I146" s="27">
        <f t="shared" si="8"/>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154</v>
      </c>
      <c r="E147" s="27">
        <v>2</v>
      </c>
      <c r="F147" s="27">
        <f>RDG!I44</f>
        <v>146</v>
      </c>
      <c r="G147" s="27">
        <f>IF(RDG!J44=0,"",RDG!J44)</f>
      </c>
      <c r="H147" s="224">
        <f t="shared" si="7"/>
        <v>5822278.52</v>
      </c>
      <c r="I147" s="27">
        <f t="shared" si="8"/>
        <v>0</v>
      </c>
      <c r="J147" s="75">
        <f>RDG!K44</f>
        <v>1375610</v>
      </c>
      <c r="K147" s="76">
        <f>RDG!L44</f>
        <v>1306126</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154</v>
      </c>
      <c r="E148" s="27">
        <v>2</v>
      </c>
      <c r="F148" s="27">
        <f>RDG!I45</f>
        <v>147</v>
      </c>
      <c r="G148" s="27">
        <f>IF(RDG!J45=0,"",RDG!J45)</f>
      </c>
      <c r="H148" s="224">
        <f t="shared" si="7"/>
        <v>5836479.180000001</v>
      </c>
      <c r="I148" s="27">
        <f t="shared" si="8"/>
        <v>0</v>
      </c>
      <c r="J148" s="75">
        <f>RDG!K45</f>
        <v>1370286</v>
      </c>
      <c r="K148" s="76">
        <f>RDG!L45</f>
        <v>1300054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154</v>
      </c>
      <c r="E149" s="27">
        <v>2</v>
      </c>
      <c r="F149" s="27">
        <f>RDG!I46</f>
        <v>148</v>
      </c>
      <c r="G149" s="27">
        <f>IF(RDG!J46=0,"",RDG!J46)</f>
      </c>
      <c r="H149" s="224">
        <f t="shared" si="7"/>
        <v>25852.64</v>
      </c>
      <c r="I149" s="27">
        <f t="shared" si="8"/>
        <v>0</v>
      </c>
      <c r="J149" s="75">
        <f>RDG!K46</f>
        <v>5324</v>
      </c>
      <c r="K149" s="76">
        <f>RDG!L46</f>
        <v>6072</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154</v>
      </c>
      <c r="E150" s="27">
        <v>2</v>
      </c>
      <c r="F150" s="27">
        <f>RDG!I47</f>
        <v>149</v>
      </c>
      <c r="G150" s="27">
        <f>IF(RDG!J47=0,"",RDG!J47)</f>
      </c>
      <c r="H150" s="224">
        <f t="shared" si="7"/>
        <v>26027.32</v>
      </c>
      <c r="I150" s="27">
        <f t="shared" si="8"/>
        <v>0</v>
      </c>
      <c r="J150" s="75">
        <f>RDG!K47</f>
        <v>5324</v>
      </c>
      <c r="K150" s="76">
        <f>RDG!L47</f>
        <v>6072</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154</v>
      </c>
      <c r="E151" s="27">
        <v>2</v>
      </c>
      <c r="F151" s="27">
        <f>RDG!I48</f>
        <v>150</v>
      </c>
      <c r="G151" s="27">
        <f>IF(RDG!J48=0,"",RDG!J48)</f>
      </c>
      <c r="H151" s="224">
        <f t="shared" si="7"/>
        <v>0</v>
      </c>
      <c r="I151" s="27">
        <f t="shared" si="8"/>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154</v>
      </c>
      <c r="E152" s="27">
        <v>2</v>
      </c>
      <c r="F152" s="27">
        <f>RDG!I49</f>
        <v>151</v>
      </c>
      <c r="G152" s="27">
        <f>IF(RDG!J49=0,"",RDG!J49)</f>
      </c>
      <c r="H152" s="224">
        <f t="shared" si="7"/>
        <v>5476.7699999999995</v>
      </c>
      <c r="I152" s="27">
        <f t="shared" si="8"/>
        <v>0</v>
      </c>
      <c r="J152" s="75">
        <f>RDG!K49</f>
        <v>1453</v>
      </c>
      <c r="K152" s="76">
        <f>RDG!L49</f>
        <v>1087</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154</v>
      </c>
      <c r="E153" s="27">
        <v>2</v>
      </c>
      <c r="F153" s="27">
        <f>RDG!I50</f>
        <v>152</v>
      </c>
      <c r="G153" s="27">
        <f>IF(RDG!J50=0,"",RDG!J50)</f>
      </c>
      <c r="H153" s="224">
        <f t="shared" si="7"/>
        <v>21038.32</v>
      </c>
      <c r="I153" s="27">
        <f t="shared" si="8"/>
        <v>0</v>
      </c>
      <c r="J153" s="75">
        <f>RDG!K50</f>
        <v>3871</v>
      </c>
      <c r="K153" s="76">
        <f>RDG!L50</f>
        <v>4985</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154</v>
      </c>
      <c r="E154" s="27">
        <v>2</v>
      </c>
      <c r="F154" s="27">
        <f>RDG!I51</f>
        <v>153</v>
      </c>
      <c r="G154" s="27">
        <f>IF(RDG!J51=0,"",RDG!J51)</f>
      </c>
      <c r="H154" s="224">
        <f t="shared" si="7"/>
        <v>21176.73</v>
      </c>
      <c r="I154" s="27">
        <f t="shared" si="8"/>
        <v>0</v>
      </c>
      <c r="J154" s="75">
        <f>RDG!K51</f>
        <v>3871</v>
      </c>
      <c r="K154" s="76">
        <f>RDG!L51</f>
        <v>4985</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154</v>
      </c>
      <c r="E155" s="27">
        <v>2</v>
      </c>
      <c r="F155" s="27">
        <f>RDG!I52</f>
        <v>154</v>
      </c>
      <c r="G155" s="27">
        <f>IF(RDG!J52=0,"",RDG!J52)</f>
      </c>
      <c r="H155" s="224">
        <f t="shared" si="7"/>
        <v>0</v>
      </c>
      <c r="I155" s="27">
        <f t="shared" si="8"/>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154</v>
      </c>
      <c r="E156" s="27">
        <v>2</v>
      </c>
      <c r="F156" s="27">
        <f>RDG!I55</f>
        <v>155</v>
      </c>
      <c r="G156" s="27">
        <f>IF(RDG!J55=0,"",RDG!J55)</f>
      </c>
      <c r="H156" s="224">
        <f t="shared" si="7"/>
        <v>0</v>
      </c>
      <c r="I156" s="27">
        <f t="shared" si="8"/>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154</v>
      </c>
      <c r="E157" s="27">
        <v>2</v>
      </c>
      <c r="F157" s="27">
        <f>RDG!I56</f>
        <v>156</v>
      </c>
      <c r="G157" s="27">
        <f>IF(RDG!J56=0,"",RDG!J56)</f>
      </c>
      <c r="H157" s="224">
        <f t="shared" si="7"/>
        <v>0</v>
      </c>
      <c r="I157" s="27">
        <f t="shared" si="8"/>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154</v>
      </c>
      <c r="E158" s="27">
        <v>2</v>
      </c>
      <c r="F158" s="27">
        <f>RDG!I58</f>
        <v>157</v>
      </c>
      <c r="G158" s="27">
        <f>IF(RDG!J58=0,"",RDG!J58)</f>
      </c>
      <c r="H158" s="224">
        <f t="shared" si="7"/>
        <v>0</v>
      </c>
      <c r="I158" s="27">
        <f t="shared" si="8"/>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154</v>
      </c>
      <c r="E159" s="27">
        <v>2</v>
      </c>
      <c r="F159" s="27">
        <f>RDG!I59</f>
        <v>158</v>
      </c>
      <c r="G159" s="27">
        <f>IF(RDG!J59=0,"",RDG!J59)</f>
      </c>
      <c r="H159" s="224">
        <f t="shared" si="7"/>
        <v>0</v>
      </c>
      <c r="I159" s="27">
        <f t="shared" si="8"/>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154</v>
      </c>
      <c r="E160" s="27">
        <v>2</v>
      </c>
      <c r="F160" s="27">
        <f>RDG!I60</f>
        <v>159</v>
      </c>
      <c r="G160" s="27">
        <f>IF(RDG!J60=0,"",RDG!J60)</f>
      </c>
      <c r="H160" s="224">
        <f t="shared" si="7"/>
        <v>0</v>
      </c>
      <c r="I160" s="27">
        <f t="shared" si="8"/>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154</v>
      </c>
      <c r="E161" s="27">
        <v>2</v>
      </c>
      <c r="F161" s="27">
        <f>RDG!I61</f>
        <v>160</v>
      </c>
      <c r="G161" s="27">
        <f>IF(RDG!J61=0,"",RDG!J61)</f>
      </c>
      <c r="H161" s="224">
        <f t="shared" si="7"/>
        <v>0</v>
      </c>
      <c r="I161" s="27">
        <f t="shared" si="8"/>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154</v>
      </c>
      <c r="E162" s="27">
        <v>2</v>
      </c>
      <c r="F162" s="27">
        <f>RDG!I62</f>
        <v>161</v>
      </c>
      <c r="G162" s="27">
        <f>IF(RDG!J62=0,"",RDG!J62)</f>
      </c>
      <c r="H162" s="224">
        <f t="shared" si="7"/>
        <v>0</v>
      </c>
      <c r="I162" s="27">
        <f t="shared" si="8"/>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154</v>
      </c>
      <c r="E163" s="27">
        <v>2</v>
      </c>
      <c r="F163" s="27">
        <f>RDG!I63</f>
        <v>162</v>
      </c>
      <c r="G163" s="27">
        <f>IF(RDG!J63=0,"",RDG!J63)</f>
      </c>
      <c r="H163" s="224">
        <f t="shared" si="7"/>
        <v>0</v>
      </c>
      <c r="I163" s="27">
        <f t="shared" si="8"/>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154</v>
      </c>
      <c r="E164" s="27">
        <v>2</v>
      </c>
      <c r="F164" s="27">
        <f>RDG!I64</f>
        <v>163</v>
      </c>
      <c r="G164" s="27">
        <f>IF(RDG!J64=0,"",RDG!J64)</f>
      </c>
      <c r="H164" s="224">
        <f t="shared" si="7"/>
        <v>0</v>
      </c>
      <c r="I164" s="27">
        <f t="shared" si="8"/>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154</v>
      </c>
      <c r="E165" s="27">
        <v>2</v>
      </c>
      <c r="F165" s="27">
        <f>RDG!I65</f>
        <v>164</v>
      </c>
      <c r="G165" s="27">
        <f>IF(RDG!J65=0,"",RDG!J65)</f>
      </c>
      <c r="H165" s="224">
        <f t="shared" si="7"/>
        <v>0</v>
      </c>
      <c r="I165" s="27">
        <f t="shared" si="8"/>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154</v>
      </c>
      <c r="E166" s="27">
        <v>2</v>
      </c>
      <c r="F166" s="27">
        <f>RDG!I66</f>
        <v>165</v>
      </c>
      <c r="G166" s="27">
        <f>IF(RDG!J66=0,"",RDG!J66)</f>
      </c>
      <c r="H166" s="224">
        <f t="shared" si="7"/>
        <v>0</v>
      </c>
      <c r="I166" s="27">
        <f t="shared" si="8"/>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154</v>
      </c>
      <c r="E167" s="27">
        <v>2</v>
      </c>
      <c r="F167" s="27">
        <f>RDG!I67</f>
        <v>166</v>
      </c>
      <c r="G167" s="27">
        <f>IF(RDG!J67=0,"",RDG!J67)</f>
      </c>
      <c r="H167" s="224">
        <f t="shared" si="7"/>
        <v>0</v>
      </c>
      <c r="I167" s="27">
        <f t="shared" si="8"/>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154</v>
      </c>
      <c r="E168" s="27">
        <v>2</v>
      </c>
      <c r="F168" s="27">
        <f>RDG!I68</f>
        <v>167</v>
      </c>
      <c r="G168" s="27">
        <f>IF(RDG!J68=0,"",RDG!J68)</f>
      </c>
      <c r="H168" s="224">
        <f t="shared" si="7"/>
        <v>0</v>
      </c>
      <c r="I168" s="27">
        <f t="shared" si="8"/>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154</v>
      </c>
      <c r="E169" s="27">
        <v>2</v>
      </c>
      <c r="F169" s="27">
        <f>RDG!I69</f>
        <v>168</v>
      </c>
      <c r="G169" s="27">
        <f>IF(RDG!J69=0,"",RDG!J69)</f>
      </c>
      <c r="H169" s="224">
        <f t="shared" si="7"/>
        <v>0</v>
      </c>
      <c r="I169" s="27">
        <f t="shared" si="8"/>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154</v>
      </c>
      <c r="E170" s="27">
        <v>2</v>
      </c>
      <c r="F170" s="27">
        <f>RDG!I72</f>
        <v>169</v>
      </c>
      <c r="G170" s="27">
        <f>IF(RDG!J72=0,"",RDG!J72)</f>
      </c>
      <c r="H170" s="224">
        <f t="shared" si="7"/>
        <v>0</v>
      </c>
      <c r="I170" s="27">
        <f t="shared" si="8"/>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154</v>
      </c>
      <c r="E171" s="27">
        <v>2</v>
      </c>
      <c r="F171" s="27">
        <f>RDG!I73</f>
        <v>170</v>
      </c>
      <c r="G171" s="27">
        <f>IF(RDG!J73=0,"",RDG!J73)</f>
      </c>
      <c r="H171" s="224">
        <f t="shared" si="7"/>
        <v>0</v>
      </c>
      <c r="I171" s="27">
        <f t="shared" si="8"/>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143</v>
      </c>
      <c r="E172" s="27">
        <v>3</v>
      </c>
      <c r="F172" s="27">
        <f>PodDop!J10</f>
        <v>171</v>
      </c>
      <c r="G172" s="27"/>
      <c r="H172" s="224">
        <f t="shared" si="7"/>
        <v>0</v>
      </c>
      <c r="I172" s="27">
        <f t="shared" si="8"/>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143</v>
      </c>
      <c r="E173" s="27">
        <v>3</v>
      </c>
      <c r="F173" s="27">
        <f>PodDop!J11</f>
        <v>172</v>
      </c>
      <c r="G173" s="27"/>
      <c r="H173" s="224">
        <f t="shared" si="7"/>
        <v>0</v>
      </c>
      <c r="I173" s="27">
        <f t="shared" si="8"/>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143</v>
      </c>
      <c r="E174" s="27">
        <v>3</v>
      </c>
      <c r="F174" s="27">
        <f>PodDop!J12</f>
        <v>173</v>
      </c>
      <c r="G174" s="27"/>
      <c r="H174" s="224">
        <f t="shared" si="7"/>
        <v>0</v>
      </c>
      <c r="I174" s="27">
        <f t="shared" si="8"/>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143</v>
      </c>
      <c r="E175" s="27">
        <v>3</v>
      </c>
      <c r="F175" s="27">
        <f>PodDop!J13</f>
        <v>174</v>
      </c>
      <c r="G175" s="27"/>
      <c r="H175" s="224">
        <f t="shared" si="7"/>
        <v>0</v>
      </c>
      <c r="I175" s="27">
        <f t="shared" si="8"/>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143</v>
      </c>
      <c r="E176" s="27">
        <v>3</v>
      </c>
      <c r="F176" s="27">
        <f>PodDop!J14</f>
        <v>175</v>
      </c>
      <c r="G176" s="27"/>
      <c r="H176" s="224">
        <f t="shared" si="7"/>
        <v>0</v>
      </c>
      <c r="I176" s="27">
        <f t="shared" si="8"/>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143</v>
      </c>
      <c r="E177" s="27">
        <v>3</v>
      </c>
      <c r="F177" s="27">
        <f>PodDop!J15</f>
        <v>176</v>
      </c>
      <c r="G177" s="27"/>
      <c r="H177" s="224">
        <f t="shared" si="7"/>
        <v>0</v>
      </c>
      <c r="I177" s="27">
        <f t="shared" si="8"/>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143</v>
      </c>
      <c r="E178" s="27">
        <v>3</v>
      </c>
      <c r="F178" s="27">
        <f>PodDop!J16</f>
        <v>177</v>
      </c>
      <c r="G178" s="27"/>
      <c r="H178" s="224">
        <f t="shared" si="7"/>
        <v>0</v>
      </c>
      <c r="I178" s="27">
        <f t="shared" si="8"/>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143</v>
      </c>
      <c r="E179" s="27">
        <v>3</v>
      </c>
      <c r="F179" s="27">
        <f>PodDop!J17</f>
        <v>178</v>
      </c>
      <c r="G179" s="27"/>
      <c r="H179" s="224">
        <f t="shared" si="7"/>
        <v>0</v>
      </c>
      <c r="I179" s="27">
        <f t="shared" si="8"/>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143</v>
      </c>
      <c r="E180" s="27">
        <v>3</v>
      </c>
      <c r="F180" s="27">
        <f>PodDop!J18</f>
        <v>179</v>
      </c>
      <c r="G180" s="27"/>
      <c r="H180" s="224">
        <f t="shared" si="7"/>
        <v>0</v>
      </c>
      <c r="I180" s="27">
        <f t="shared" si="8"/>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143</v>
      </c>
      <c r="E181" s="27">
        <v>3</v>
      </c>
      <c r="F181" s="27">
        <f>PodDop!J19</f>
        <v>180</v>
      </c>
      <c r="G181" s="27"/>
      <c r="H181" s="224">
        <f t="shared" si="7"/>
        <v>0</v>
      </c>
      <c r="I181" s="27">
        <f t="shared" si="8"/>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143</v>
      </c>
      <c r="E182" s="27">
        <v>3</v>
      </c>
      <c r="F182" s="27">
        <f>PodDop!J20</f>
        <v>181</v>
      </c>
      <c r="G182" s="27"/>
      <c r="H182" s="224">
        <f t="shared" si="7"/>
        <v>0</v>
      </c>
      <c r="I182" s="27">
        <f t="shared" si="8"/>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143</v>
      </c>
      <c r="E183" s="27">
        <v>3</v>
      </c>
      <c r="F183" s="27">
        <f>PodDop!J21</f>
        <v>182</v>
      </c>
      <c r="G183" s="27"/>
      <c r="H183" s="224">
        <f t="shared" si="7"/>
        <v>0</v>
      </c>
      <c r="I183" s="27">
        <f t="shared" si="8"/>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143</v>
      </c>
      <c r="E184" s="27">
        <v>3</v>
      </c>
      <c r="F184" s="27">
        <f>PodDop!J22</f>
        <v>183</v>
      </c>
      <c r="G184" s="27"/>
      <c r="H184" s="224">
        <f t="shared" si="7"/>
        <v>0</v>
      </c>
      <c r="I184" s="27">
        <f t="shared" si="8"/>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143</v>
      </c>
      <c r="E185" s="27">
        <v>3</v>
      </c>
      <c r="F185" s="27">
        <f>PodDop!J23</f>
        <v>184</v>
      </c>
      <c r="G185" s="27"/>
      <c r="H185" s="224">
        <f t="shared" si="7"/>
        <v>0</v>
      </c>
      <c r="I185" s="27">
        <f t="shared" si="8"/>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143</v>
      </c>
      <c r="E186" s="27">
        <v>3</v>
      </c>
      <c r="F186" s="27">
        <f>PodDop!J24</f>
        <v>185</v>
      </c>
      <c r="G186" s="27"/>
      <c r="H186" s="224">
        <f t="shared" si="7"/>
        <v>0</v>
      </c>
      <c r="I186" s="27">
        <f t="shared" si="8"/>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143</v>
      </c>
      <c r="E187" s="27">
        <v>3</v>
      </c>
      <c r="F187" s="27">
        <f>PodDop!J25</f>
        <v>186</v>
      </c>
      <c r="G187" s="27"/>
      <c r="H187" s="224">
        <f t="shared" si="7"/>
        <v>0</v>
      </c>
      <c r="I187" s="27">
        <f t="shared" si="8"/>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143</v>
      </c>
      <c r="E188" s="27">
        <v>3</v>
      </c>
      <c r="F188" s="27">
        <f>PodDop!J26</f>
        <v>187</v>
      </c>
      <c r="G188" s="27"/>
      <c r="H188" s="224">
        <f t="shared" si="7"/>
        <v>0</v>
      </c>
      <c r="I188" s="27">
        <f t="shared" si="8"/>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143</v>
      </c>
      <c r="E189" s="27">
        <v>3</v>
      </c>
      <c r="F189" s="27">
        <f>PodDop!J27</f>
        <v>188</v>
      </c>
      <c r="G189" s="27"/>
      <c r="H189" s="224">
        <f t="shared" si="7"/>
        <v>0</v>
      </c>
      <c r="I189" s="27">
        <f t="shared" si="8"/>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143</v>
      </c>
      <c r="E190" s="27">
        <v>3</v>
      </c>
      <c r="F190" s="27">
        <f>PodDop!J28</f>
        <v>189</v>
      </c>
      <c r="G190" s="27"/>
      <c r="H190" s="224">
        <f t="shared" si="7"/>
        <v>0</v>
      </c>
      <c r="I190" s="27">
        <f t="shared" si="8"/>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143</v>
      </c>
      <c r="E191" s="27">
        <v>3</v>
      </c>
      <c r="F191" s="27">
        <f>PodDop!J29</f>
        <v>190</v>
      </c>
      <c r="G191" s="27"/>
      <c r="H191" s="224">
        <f t="shared" si="7"/>
        <v>0</v>
      </c>
      <c r="I191" s="27">
        <f t="shared" si="8"/>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143</v>
      </c>
      <c r="E192" s="27">
        <v>3</v>
      </c>
      <c r="F192" s="27">
        <f>PodDop!J30</f>
        <v>191</v>
      </c>
      <c r="G192" s="27"/>
      <c r="H192" s="224">
        <f t="shared" si="7"/>
        <v>0</v>
      </c>
      <c r="I192" s="27">
        <f t="shared" si="8"/>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143</v>
      </c>
      <c r="E193" s="27">
        <v>3</v>
      </c>
      <c r="F193" s="27">
        <f>PodDop!J31</f>
        <v>192</v>
      </c>
      <c r="G193" s="27"/>
      <c r="H193" s="224">
        <f t="shared" si="7"/>
        <v>0</v>
      </c>
      <c r="I193" s="27">
        <f t="shared" si="8"/>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143</v>
      </c>
      <c r="E194" s="27">
        <v>3</v>
      </c>
      <c r="F194" s="27">
        <f>PodDop!J32</f>
        <v>193</v>
      </c>
      <c r="G194" s="27"/>
      <c r="H194" s="224">
        <f aca="true" t="shared" si="9" ref="H194:H257">J194/100*F194+2*K194/100*F194</f>
        <v>0</v>
      </c>
      <c r="I194" s="27">
        <f aca="true" t="shared" si="10" ref="I194:I257">ABS(ROUND(J194,0)-J194)+ABS(ROUND(K194,0)-K194)</f>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143</v>
      </c>
      <c r="E195" s="27">
        <v>3</v>
      </c>
      <c r="F195" s="27">
        <f>PodDop!J33</f>
        <v>194</v>
      </c>
      <c r="G195" s="27"/>
      <c r="H195" s="224">
        <f t="shared" si="9"/>
        <v>0</v>
      </c>
      <c r="I195" s="27">
        <f t="shared" si="10"/>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143</v>
      </c>
      <c r="E196" s="27">
        <v>3</v>
      </c>
      <c r="F196" s="27">
        <f>PodDop!J34</f>
        <v>195</v>
      </c>
      <c r="G196" s="27"/>
      <c r="H196" s="224">
        <f t="shared" si="9"/>
        <v>0</v>
      </c>
      <c r="I196" s="27">
        <f t="shared" si="10"/>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143</v>
      </c>
      <c r="E197" s="27">
        <v>3</v>
      </c>
      <c r="F197" s="27">
        <f>PodDop!J35</f>
        <v>196</v>
      </c>
      <c r="G197" s="27"/>
      <c r="H197" s="224">
        <f t="shared" si="9"/>
        <v>0</v>
      </c>
      <c r="I197" s="27">
        <f t="shared" si="10"/>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143</v>
      </c>
      <c r="E198" s="27">
        <v>3</v>
      </c>
      <c r="F198" s="27">
        <f>PodDop!J36</f>
        <v>197</v>
      </c>
      <c r="G198" s="27"/>
      <c r="H198" s="224">
        <f t="shared" si="9"/>
        <v>0</v>
      </c>
      <c r="I198" s="27">
        <f t="shared" si="10"/>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143</v>
      </c>
      <c r="E199" s="27">
        <v>3</v>
      </c>
      <c r="F199" s="27">
        <f>PodDop!J37</f>
        <v>198</v>
      </c>
      <c r="G199" s="27"/>
      <c r="H199" s="224">
        <f t="shared" si="9"/>
        <v>0</v>
      </c>
      <c r="I199" s="27">
        <f t="shared" si="10"/>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143</v>
      </c>
      <c r="E200" s="27">
        <v>3</v>
      </c>
      <c r="F200" s="27">
        <f>PodDop!J38</f>
        <v>199</v>
      </c>
      <c r="G200" s="27"/>
      <c r="H200" s="224">
        <f t="shared" si="9"/>
        <v>0</v>
      </c>
      <c r="I200" s="27">
        <f t="shared" si="10"/>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143</v>
      </c>
      <c r="E201" s="27">
        <v>3</v>
      </c>
      <c r="F201" s="27">
        <f>PodDop!J39</f>
        <v>200</v>
      </c>
      <c r="G201" s="27"/>
      <c r="H201" s="224">
        <f t="shared" si="9"/>
        <v>0</v>
      </c>
      <c r="I201" s="27">
        <f t="shared" si="10"/>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143</v>
      </c>
      <c r="E202" s="27">
        <v>3</v>
      </c>
      <c r="F202" s="27">
        <f>PodDop!J40</f>
        <v>201</v>
      </c>
      <c r="G202" s="27"/>
      <c r="H202" s="224">
        <f t="shared" si="9"/>
        <v>0</v>
      </c>
      <c r="I202" s="27">
        <f t="shared" si="10"/>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143</v>
      </c>
      <c r="E203" s="27">
        <v>3</v>
      </c>
      <c r="F203" s="27">
        <f>PodDop!J41</f>
        <v>202</v>
      </c>
      <c r="G203" s="27"/>
      <c r="H203" s="224">
        <f t="shared" si="9"/>
        <v>0</v>
      </c>
      <c r="I203" s="27">
        <f t="shared" si="10"/>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143</v>
      </c>
      <c r="E204" s="27">
        <v>3</v>
      </c>
      <c r="F204" s="27">
        <f>PodDop!J42</f>
        <v>203</v>
      </c>
      <c r="G204" s="27"/>
      <c r="H204" s="224">
        <f t="shared" si="9"/>
        <v>0</v>
      </c>
      <c r="I204" s="27">
        <f t="shared" si="10"/>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143</v>
      </c>
      <c r="E205" s="27">
        <v>3</v>
      </c>
      <c r="F205" s="27">
        <f>PodDop!J43</f>
        <v>204</v>
      </c>
      <c r="G205" s="27"/>
      <c r="H205" s="224">
        <f t="shared" si="9"/>
        <v>0</v>
      </c>
      <c r="I205" s="27">
        <f t="shared" si="10"/>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143</v>
      </c>
      <c r="E206" s="27">
        <v>3</v>
      </c>
      <c r="F206" s="27">
        <f>PodDop!J44</f>
        <v>205</v>
      </c>
      <c r="G206" s="27"/>
      <c r="H206" s="224">
        <f t="shared" si="9"/>
        <v>0</v>
      </c>
      <c r="I206" s="27">
        <f t="shared" si="10"/>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143</v>
      </c>
      <c r="E207" s="27">
        <v>3</v>
      </c>
      <c r="F207" s="27">
        <f>PodDop!J45</f>
        <v>206</v>
      </c>
      <c r="G207" s="27"/>
      <c r="H207" s="224">
        <f t="shared" si="9"/>
        <v>0</v>
      </c>
      <c r="I207" s="27">
        <f t="shared" si="10"/>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143</v>
      </c>
      <c r="E208" s="27">
        <v>3</v>
      </c>
      <c r="F208" s="27">
        <f>PodDop!J46</f>
        <v>207</v>
      </c>
      <c r="G208" s="27"/>
      <c r="H208" s="224">
        <f t="shared" si="9"/>
        <v>0</v>
      </c>
      <c r="I208" s="27">
        <f t="shared" si="10"/>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143</v>
      </c>
      <c r="E209" s="27">
        <v>3</v>
      </c>
      <c r="F209" s="27">
        <f>PodDop!J47</f>
        <v>208</v>
      </c>
      <c r="G209" s="27"/>
      <c r="H209" s="224">
        <f t="shared" si="9"/>
        <v>0</v>
      </c>
      <c r="I209" s="27">
        <f t="shared" si="10"/>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143</v>
      </c>
      <c r="E210" s="27">
        <v>3</v>
      </c>
      <c r="F210" s="27">
        <f>PodDop!J48</f>
        <v>209</v>
      </c>
      <c r="G210" s="27"/>
      <c r="H210" s="224">
        <f t="shared" si="9"/>
        <v>0</v>
      </c>
      <c r="I210" s="27">
        <f t="shared" si="10"/>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143</v>
      </c>
      <c r="E211" s="27">
        <v>3</v>
      </c>
      <c r="F211" s="27">
        <f>PodDop!J49</f>
        <v>210</v>
      </c>
      <c r="G211" s="27"/>
      <c r="H211" s="224">
        <f t="shared" si="9"/>
        <v>0</v>
      </c>
      <c r="I211" s="27">
        <f t="shared" si="10"/>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143</v>
      </c>
      <c r="E212" s="27">
        <v>3</v>
      </c>
      <c r="F212" s="27">
        <f>PodDop!J50</f>
        <v>211</v>
      </c>
      <c r="G212" s="27"/>
      <c r="H212" s="224">
        <f t="shared" si="9"/>
        <v>0</v>
      </c>
      <c r="I212" s="27">
        <f t="shared" si="10"/>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143</v>
      </c>
      <c r="E213" s="27">
        <v>3</v>
      </c>
      <c r="F213" s="27">
        <f>PodDop!J51</f>
        <v>212</v>
      </c>
      <c r="G213" s="27"/>
      <c r="H213" s="224">
        <f t="shared" si="9"/>
        <v>0</v>
      </c>
      <c r="I213" s="27">
        <f t="shared" si="10"/>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143</v>
      </c>
      <c r="E214" s="27">
        <v>3</v>
      </c>
      <c r="F214" s="27">
        <f>PodDop!J52</f>
        <v>213</v>
      </c>
      <c r="G214" s="27"/>
      <c r="H214" s="224">
        <f t="shared" si="9"/>
        <v>0</v>
      </c>
      <c r="I214" s="27">
        <f t="shared" si="10"/>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143</v>
      </c>
      <c r="E215" s="27">
        <v>3</v>
      </c>
      <c r="F215" s="27">
        <f>PodDop!J53</f>
        <v>214</v>
      </c>
      <c r="G215" s="27"/>
      <c r="H215" s="224">
        <f t="shared" si="9"/>
        <v>0</v>
      </c>
      <c r="I215" s="27">
        <f t="shared" si="10"/>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143</v>
      </c>
      <c r="E216" s="27">
        <v>3</v>
      </c>
      <c r="F216" s="27">
        <f>PodDop!J54</f>
        <v>215</v>
      </c>
      <c r="G216" s="27"/>
      <c r="H216" s="224">
        <f t="shared" si="9"/>
        <v>0</v>
      </c>
      <c r="I216" s="27">
        <f t="shared" si="10"/>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143</v>
      </c>
      <c r="E217" s="27">
        <v>3</v>
      </c>
      <c r="F217" s="27">
        <f>PodDop!J55</f>
        <v>216</v>
      </c>
      <c r="G217" s="27"/>
      <c r="H217" s="224">
        <f t="shared" si="9"/>
        <v>0</v>
      </c>
      <c r="I217" s="27">
        <f t="shared" si="10"/>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143</v>
      </c>
      <c r="E218" s="27">
        <v>3</v>
      </c>
      <c r="F218" s="27">
        <f>PodDop!J56</f>
        <v>217</v>
      </c>
      <c r="G218" s="27"/>
      <c r="H218" s="224">
        <f t="shared" si="9"/>
        <v>0</v>
      </c>
      <c r="I218" s="27">
        <f t="shared" si="10"/>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143</v>
      </c>
      <c r="E219" s="27">
        <v>3</v>
      </c>
      <c r="F219" s="27">
        <f>PodDop!J57</f>
        <v>218</v>
      </c>
      <c r="G219" s="27"/>
      <c r="H219" s="224">
        <f t="shared" si="9"/>
        <v>0</v>
      </c>
      <c r="I219" s="27">
        <f t="shared" si="10"/>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143</v>
      </c>
      <c r="E220" s="27">
        <v>3</v>
      </c>
      <c r="F220" s="27">
        <f>PodDop!J58</f>
        <v>219</v>
      </c>
      <c r="G220" s="27"/>
      <c r="H220" s="224">
        <f t="shared" si="9"/>
        <v>0</v>
      </c>
      <c r="I220" s="27">
        <f t="shared" si="10"/>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143</v>
      </c>
      <c r="E221" s="27">
        <v>3</v>
      </c>
      <c r="F221" s="27">
        <f>PodDop!J59</f>
        <v>220</v>
      </c>
      <c r="G221" s="27"/>
      <c r="H221" s="224">
        <f t="shared" si="9"/>
        <v>0</v>
      </c>
      <c r="I221" s="27">
        <f t="shared" si="10"/>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143</v>
      </c>
      <c r="E222" s="27">
        <v>3</v>
      </c>
      <c r="F222" s="27">
        <f>PodDop!J60</f>
        <v>221</v>
      </c>
      <c r="G222" s="27"/>
      <c r="H222" s="224">
        <f t="shared" si="9"/>
        <v>0</v>
      </c>
      <c r="I222" s="27">
        <f t="shared" si="10"/>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143</v>
      </c>
      <c r="E223" s="27">
        <v>3</v>
      </c>
      <c r="F223" s="27">
        <f>PodDop!J61</f>
        <v>222</v>
      </c>
      <c r="G223" s="27"/>
      <c r="H223" s="224">
        <f t="shared" si="9"/>
        <v>0</v>
      </c>
      <c r="I223" s="27">
        <f t="shared" si="10"/>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143</v>
      </c>
      <c r="E224" s="27">
        <v>3</v>
      </c>
      <c r="F224" s="27">
        <f>PodDop!J62</f>
        <v>223</v>
      </c>
      <c r="G224" s="27"/>
      <c r="H224" s="224">
        <f t="shared" si="9"/>
        <v>0</v>
      </c>
      <c r="I224" s="27">
        <f t="shared" si="10"/>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143</v>
      </c>
      <c r="E225" s="27">
        <v>3</v>
      </c>
      <c r="F225" s="27">
        <f>PodDop!J63</f>
        <v>224</v>
      </c>
      <c r="G225" s="27"/>
      <c r="H225" s="224">
        <f t="shared" si="9"/>
        <v>0</v>
      </c>
      <c r="I225" s="27">
        <f t="shared" si="10"/>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143</v>
      </c>
      <c r="E226" s="27">
        <v>3</v>
      </c>
      <c r="F226" s="27">
        <f>PodDop!J64</f>
        <v>225</v>
      </c>
      <c r="G226" s="27"/>
      <c r="H226" s="224">
        <f t="shared" si="9"/>
        <v>0</v>
      </c>
      <c r="I226" s="27">
        <f t="shared" si="10"/>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143</v>
      </c>
      <c r="E227" s="27">
        <v>3</v>
      </c>
      <c r="F227" s="27">
        <f>PodDop!J65</f>
        <v>226</v>
      </c>
      <c r="G227" s="27"/>
      <c r="H227" s="224">
        <f t="shared" si="9"/>
        <v>0</v>
      </c>
      <c r="I227" s="27">
        <f t="shared" si="10"/>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143</v>
      </c>
      <c r="E228" s="27">
        <v>3</v>
      </c>
      <c r="F228" s="27">
        <f>PodDop!J67</f>
        <v>227</v>
      </c>
      <c r="G228" s="27"/>
      <c r="H228" s="224">
        <f t="shared" si="9"/>
        <v>0</v>
      </c>
      <c r="I228" s="27">
        <f t="shared" si="10"/>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143</v>
      </c>
      <c r="E229" s="27">
        <v>3</v>
      </c>
      <c r="F229" s="27">
        <f>PodDop!J68</f>
        <v>228</v>
      </c>
      <c r="G229" s="27"/>
      <c r="H229" s="224">
        <f t="shared" si="9"/>
        <v>0</v>
      </c>
      <c r="I229" s="27">
        <f t="shared" si="10"/>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143</v>
      </c>
      <c r="E230" s="27">
        <v>3</v>
      </c>
      <c r="F230" s="27">
        <f>PodDop!J69</f>
        <v>229</v>
      </c>
      <c r="G230" s="27"/>
      <c r="H230" s="224">
        <f t="shared" si="9"/>
        <v>0</v>
      </c>
      <c r="I230" s="27">
        <f t="shared" si="10"/>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143</v>
      </c>
      <c r="E231" s="27">
        <v>3</v>
      </c>
      <c r="F231" s="27">
        <f>PodDop!J70</f>
        <v>230</v>
      </c>
      <c r="G231" s="27"/>
      <c r="H231" s="224">
        <f t="shared" si="9"/>
        <v>0</v>
      </c>
      <c r="I231" s="27">
        <f t="shared" si="10"/>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143</v>
      </c>
      <c r="E232" s="27">
        <v>3</v>
      </c>
      <c r="F232" s="27">
        <f>PodDop!J71</f>
        <v>231</v>
      </c>
      <c r="G232" s="27"/>
      <c r="H232" s="224">
        <f t="shared" si="9"/>
        <v>0</v>
      </c>
      <c r="I232" s="27">
        <f t="shared" si="10"/>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143</v>
      </c>
      <c r="E233" s="27">
        <v>3</v>
      </c>
      <c r="F233" s="27">
        <f>PodDop!J72</f>
        <v>232</v>
      </c>
      <c r="G233" s="27"/>
      <c r="H233" s="224">
        <f t="shared" si="9"/>
        <v>0</v>
      </c>
      <c r="I233" s="27">
        <f t="shared" si="10"/>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143</v>
      </c>
      <c r="E234" s="27">
        <v>3</v>
      </c>
      <c r="F234" s="27">
        <f>PodDop!J73</f>
        <v>233</v>
      </c>
      <c r="G234" s="27"/>
      <c r="H234" s="224">
        <f t="shared" si="9"/>
        <v>0</v>
      </c>
      <c r="I234" s="27">
        <f t="shared" si="10"/>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143</v>
      </c>
      <c r="E235" s="27">
        <v>3</v>
      </c>
      <c r="F235" s="27">
        <f>PodDop!J74</f>
        <v>234</v>
      </c>
      <c r="G235" s="27"/>
      <c r="H235" s="224">
        <f t="shared" si="9"/>
        <v>0</v>
      </c>
      <c r="I235" s="27">
        <f t="shared" si="10"/>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143</v>
      </c>
      <c r="E236" s="27">
        <v>3</v>
      </c>
      <c r="F236" s="27">
        <f>PodDop!J75</f>
        <v>235</v>
      </c>
      <c r="G236" s="27"/>
      <c r="H236" s="224">
        <f t="shared" si="9"/>
        <v>0</v>
      </c>
      <c r="I236" s="27">
        <f t="shared" si="10"/>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143</v>
      </c>
      <c r="E237" s="27">
        <v>3</v>
      </c>
      <c r="F237" s="27">
        <f>PodDop!J76</f>
        <v>236</v>
      </c>
      <c r="G237" s="27"/>
      <c r="H237" s="224">
        <f t="shared" si="9"/>
        <v>0</v>
      </c>
      <c r="I237" s="27">
        <f t="shared" si="10"/>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143</v>
      </c>
      <c r="E238" s="27">
        <v>3</v>
      </c>
      <c r="F238" s="27">
        <f>PodDop!J77</f>
        <v>237</v>
      </c>
      <c r="G238" s="27"/>
      <c r="H238" s="224">
        <f t="shared" si="9"/>
        <v>0</v>
      </c>
      <c r="I238" s="27">
        <f t="shared" si="10"/>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143</v>
      </c>
      <c r="E239" s="27">
        <v>3</v>
      </c>
      <c r="F239" s="27">
        <f>PodDop!J78</f>
        <v>238</v>
      </c>
      <c r="G239" s="27"/>
      <c r="H239" s="224">
        <f t="shared" si="9"/>
        <v>0</v>
      </c>
      <c r="I239" s="27">
        <f t="shared" si="10"/>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143</v>
      </c>
      <c r="E240" s="27">
        <v>3</v>
      </c>
      <c r="F240" s="27">
        <f>PodDop!J79</f>
        <v>239</v>
      </c>
      <c r="G240" s="27"/>
      <c r="H240" s="224">
        <f t="shared" si="9"/>
        <v>0</v>
      </c>
      <c r="I240" s="27">
        <f t="shared" si="10"/>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143</v>
      </c>
      <c r="E241" s="27">
        <v>3</v>
      </c>
      <c r="F241" s="27">
        <f>PodDop!J81</f>
        <v>240</v>
      </c>
      <c r="G241" s="27"/>
      <c r="H241" s="224">
        <f t="shared" si="9"/>
        <v>0</v>
      </c>
      <c r="I241" s="27">
        <f t="shared" si="10"/>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143</v>
      </c>
      <c r="E242" s="27">
        <v>3</v>
      </c>
      <c r="F242" s="27">
        <f>PodDop!J82</f>
        <v>241</v>
      </c>
      <c r="G242" s="27"/>
      <c r="H242" s="224">
        <f t="shared" si="9"/>
        <v>0</v>
      </c>
      <c r="I242" s="27">
        <f t="shared" si="10"/>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143</v>
      </c>
      <c r="E243" s="27">
        <v>3</v>
      </c>
      <c r="F243" s="27">
        <f>PodDop!J83</f>
        <v>242</v>
      </c>
      <c r="G243" s="27"/>
      <c r="H243" s="224">
        <f t="shared" si="9"/>
        <v>0</v>
      </c>
      <c r="I243" s="27">
        <f t="shared" si="10"/>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143</v>
      </c>
      <c r="E244" s="27">
        <v>3</v>
      </c>
      <c r="F244" s="27">
        <f>PodDop!J84</f>
        <v>243</v>
      </c>
      <c r="G244" s="27"/>
      <c r="H244" s="224">
        <f t="shared" si="9"/>
        <v>0</v>
      </c>
      <c r="I244" s="27">
        <f t="shared" si="10"/>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143</v>
      </c>
      <c r="E245" s="27">
        <v>3</v>
      </c>
      <c r="F245" s="27">
        <f>PodDop!J85</f>
        <v>244</v>
      </c>
      <c r="G245" s="27"/>
      <c r="H245" s="224">
        <f t="shared" si="9"/>
        <v>0</v>
      </c>
      <c r="I245" s="27">
        <f t="shared" si="10"/>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143</v>
      </c>
      <c r="E246" s="27">
        <v>3</v>
      </c>
      <c r="F246" s="27">
        <f>PodDop!J86</f>
        <v>245</v>
      </c>
      <c r="G246" s="27"/>
      <c r="H246" s="224">
        <f t="shared" si="9"/>
        <v>0</v>
      </c>
      <c r="I246" s="27">
        <f t="shared" si="10"/>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143</v>
      </c>
      <c r="E247" s="27">
        <v>3</v>
      </c>
      <c r="F247" s="27">
        <f>PodDop!J87</f>
        <v>246</v>
      </c>
      <c r="G247" s="27"/>
      <c r="H247" s="224">
        <f t="shared" si="9"/>
        <v>0</v>
      </c>
      <c r="I247" s="27">
        <f t="shared" si="10"/>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143</v>
      </c>
      <c r="E248" s="27">
        <v>3</v>
      </c>
      <c r="F248" s="27">
        <f>PodDop!J88</f>
        <v>247</v>
      </c>
      <c r="G248" s="27"/>
      <c r="H248" s="224">
        <f t="shared" si="9"/>
        <v>0</v>
      </c>
      <c r="I248" s="27">
        <f t="shared" si="10"/>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143</v>
      </c>
      <c r="E249" s="27">
        <v>3</v>
      </c>
      <c r="F249" s="27">
        <f>PodDop!J89</f>
        <v>248</v>
      </c>
      <c r="G249" s="27"/>
      <c r="H249" s="224">
        <f t="shared" si="9"/>
        <v>0</v>
      </c>
      <c r="I249" s="27">
        <f t="shared" si="10"/>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143</v>
      </c>
      <c r="E250" s="27">
        <v>3</v>
      </c>
      <c r="F250" s="27">
        <f>PodDop!J90</f>
        <v>249</v>
      </c>
      <c r="G250" s="27"/>
      <c r="H250" s="224">
        <f t="shared" si="9"/>
        <v>0</v>
      </c>
      <c r="I250" s="27">
        <f t="shared" si="10"/>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143</v>
      </c>
      <c r="E251" s="27">
        <v>3</v>
      </c>
      <c r="F251" s="27">
        <f>PodDop!J91</f>
        <v>250</v>
      </c>
      <c r="G251" s="27"/>
      <c r="H251" s="224">
        <f t="shared" si="9"/>
        <v>0</v>
      </c>
      <c r="I251" s="27">
        <f t="shared" si="10"/>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143</v>
      </c>
      <c r="E252" s="27">
        <v>3</v>
      </c>
      <c r="F252" s="27">
        <f>PodDop!J92</f>
        <v>251</v>
      </c>
      <c r="G252" s="27"/>
      <c r="H252" s="224">
        <f t="shared" si="9"/>
        <v>0</v>
      </c>
      <c r="I252" s="27">
        <f t="shared" si="10"/>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143</v>
      </c>
      <c r="E253" s="27">
        <v>3</v>
      </c>
      <c r="F253" s="27">
        <f>PodDop!J93</f>
        <v>252</v>
      </c>
      <c r="G253" s="27"/>
      <c r="H253" s="224">
        <f t="shared" si="9"/>
        <v>0</v>
      </c>
      <c r="I253" s="27">
        <f t="shared" si="10"/>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143</v>
      </c>
      <c r="E254" s="27">
        <v>3</v>
      </c>
      <c r="F254" s="27">
        <f>PodDop!J94</f>
        <v>253</v>
      </c>
      <c r="G254" s="27"/>
      <c r="H254" s="224">
        <f t="shared" si="9"/>
        <v>0</v>
      </c>
      <c r="I254" s="27">
        <f t="shared" si="10"/>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143</v>
      </c>
      <c r="E255" s="27">
        <v>3</v>
      </c>
      <c r="F255" s="27">
        <f>PodDop!J95</f>
        <v>254</v>
      </c>
      <c r="G255" s="27"/>
      <c r="H255" s="224">
        <f t="shared" si="9"/>
        <v>0</v>
      </c>
      <c r="I255" s="27">
        <f t="shared" si="10"/>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143</v>
      </c>
      <c r="E256" s="27">
        <v>3</v>
      </c>
      <c r="F256" s="27">
        <f>PodDop!J96</f>
        <v>255</v>
      </c>
      <c r="G256" s="27"/>
      <c r="H256" s="224">
        <f t="shared" si="9"/>
        <v>0</v>
      </c>
      <c r="I256" s="27">
        <f t="shared" si="10"/>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143</v>
      </c>
      <c r="E257" s="27">
        <v>3</v>
      </c>
      <c r="F257" s="27">
        <f>PodDop!J97</f>
        <v>256</v>
      </c>
      <c r="G257" s="27"/>
      <c r="H257" s="224">
        <f t="shared" si="9"/>
        <v>0</v>
      </c>
      <c r="I257" s="27">
        <f t="shared" si="10"/>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143</v>
      </c>
      <c r="E258" s="27">
        <v>3</v>
      </c>
      <c r="F258" s="27">
        <f>PodDop!J98</f>
        <v>257</v>
      </c>
      <c r="G258" s="27"/>
      <c r="H258" s="224">
        <f aca="true" t="shared" si="11" ref="H258:H321">J258/100*F258+2*K258/100*F258</f>
        <v>0</v>
      </c>
      <c r="I258" s="27">
        <f aca="true" t="shared" si="12" ref="I258:I321">ABS(ROUND(J258,0)-J258)+ABS(ROUND(K258,0)-K258)</f>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143</v>
      </c>
      <c r="E259" s="27">
        <v>3</v>
      </c>
      <c r="F259" s="27">
        <f>PodDop!J99</f>
        <v>258</v>
      </c>
      <c r="G259" s="27"/>
      <c r="H259" s="224">
        <f t="shared" si="11"/>
        <v>0</v>
      </c>
      <c r="I259" s="27">
        <f t="shared" si="12"/>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143</v>
      </c>
      <c r="E260" s="27">
        <v>3</v>
      </c>
      <c r="F260" s="27">
        <f>PodDop!J100</f>
        <v>259</v>
      </c>
      <c r="G260" s="27"/>
      <c r="H260" s="224">
        <f t="shared" si="11"/>
        <v>0</v>
      </c>
      <c r="I260" s="27">
        <f t="shared" si="12"/>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143</v>
      </c>
      <c r="E261" s="27">
        <v>3</v>
      </c>
      <c r="F261" s="27">
        <f>PodDop!J101</f>
        <v>260</v>
      </c>
      <c r="G261" s="27"/>
      <c r="H261" s="224">
        <f t="shared" si="11"/>
        <v>0</v>
      </c>
      <c r="I261" s="27">
        <f t="shared" si="12"/>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143</v>
      </c>
      <c r="E262" s="27">
        <v>3</v>
      </c>
      <c r="F262" s="27">
        <f>PodDop!J102</f>
        <v>261</v>
      </c>
      <c r="G262" s="27"/>
      <c r="H262" s="224">
        <f t="shared" si="11"/>
        <v>0</v>
      </c>
      <c r="I262" s="27">
        <f t="shared" si="12"/>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143</v>
      </c>
      <c r="E263" s="27">
        <v>3</v>
      </c>
      <c r="F263" s="27">
        <f>PodDop!J103</f>
        <v>262</v>
      </c>
      <c r="G263" s="27"/>
      <c r="H263" s="224">
        <f t="shared" si="11"/>
        <v>0</v>
      </c>
      <c r="I263" s="27">
        <f t="shared" si="12"/>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143</v>
      </c>
      <c r="E264" s="27">
        <v>3</v>
      </c>
      <c r="F264" s="27">
        <f>PodDop!J104</f>
        <v>263</v>
      </c>
      <c r="G264" s="27"/>
      <c r="H264" s="224">
        <f t="shared" si="11"/>
        <v>0</v>
      </c>
      <c r="I264" s="27">
        <f t="shared" si="12"/>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143</v>
      </c>
      <c r="E265" s="27">
        <v>3</v>
      </c>
      <c r="F265" s="27">
        <f>PodDop!J105</f>
        <v>264</v>
      </c>
      <c r="G265" s="27"/>
      <c r="H265" s="224">
        <f t="shared" si="11"/>
        <v>0</v>
      </c>
      <c r="I265" s="27">
        <f t="shared" si="12"/>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143</v>
      </c>
      <c r="E266" s="27">
        <v>3</v>
      </c>
      <c r="F266" s="27">
        <f>PodDop!J106</f>
        <v>265</v>
      </c>
      <c r="G266" s="27"/>
      <c r="H266" s="224">
        <f t="shared" si="11"/>
        <v>0</v>
      </c>
      <c r="I266" s="27">
        <f t="shared" si="12"/>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143</v>
      </c>
      <c r="E267" s="27">
        <v>3</v>
      </c>
      <c r="F267" s="27">
        <f>PodDop!J107</f>
        <v>266</v>
      </c>
      <c r="G267" s="27"/>
      <c r="H267" s="224">
        <f t="shared" si="11"/>
        <v>0</v>
      </c>
      <c r="I267" s="27">
        <f t="shared" si="12"/>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143</v>
      </c>
      <c r="E268" s="27">
        <v>3</v>
      </c>
      <c r="F268" s="27">
        <f>PodDop!J108</f>
        <v>267</v>
      </c>
      <c r="G268" s="27"/>
      <c r="H268" s="224">
        <f t="shared" si="11"/>
        <v>0</v>
      </c>
      <c r="I268" s="27">
        <f t="shared" si="12"/>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143</v>
      </c>
      <c r="E269" s="27">
        <v>3</v>
      </c>
      <c r="F269" s="27">
        <f>PodDop!J109</f>
        <v>268</v>
      </c>
      <c r="G269" s="27"/>
      <c r="H269" s="224">
        <f t="shared" si="11"/>
        <v>0</v>
      </c>
      <c r="I269" s="27">
        <f t="shared" si="12"/>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143</v>
      </c>
      <c r="E270" s="27">
        <v>3</v>
      </c>
      <c r="F270" s="27">
        <f>PodDop!J110</f>
        <v>269</v>
      </c>
      <c r="G270" s="27"/>
      <c r="H270" s="224">
        <f t="shared" si="11"/>
        <v>0</v>
      </c>
      <c r="I270" s="27">
        <f t="shared" si="12"/>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143</v>
      </c>
      <c r="E271" s="27">
        <v>3</v>
      </c>
      <c r="F271" s="27">
        <f>PodDop!J111</f>
        <v>270</v>
      </c>
      <c r="G271" s="27"/>
      <c r="H271" s="224">
        <f t="shared" si="11"/>
        <v>0</v>
      </c>
      <c r="I271" s="27">
        <f t="shared" si="12"/>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143</v>
      </c>
      <c r="E272" s="27">
        <v>3</v>
      </c>
      <c r="F272" s="27">
        <f>PodDop!J112</f>
        <v>271</v>
      </c>
      <c r="G272" s="27"/>
      <c r="H272" s="224">
        <f t="shared" si="11"/>
        <v>0</v>
      </c>
      <c r="I272" s="27">
        <f t="shared" si="12"/>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143</v>
      </c>
      <c r="E273" s="27">
        <v>3</v>
      </c>
      <c r="F273" s="27">
        <f>PodDop!J113</f>
        <v>272</v>
      </c>
      <c r="G273" s="27"/>
      <c r="H273" s="224">
        <f t="shared" si="11"/>
        <v>0</v>
      </c>
      <c r="I273" s="27">
        <f t="shared" si="12"/>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143</v>
      </c>
      <c r="E274" s="27">
        <v>3</v>
      </c>
      <c r="F274" s="27">
        <f>PodDop!J114</f>
        <v>273</v>
      </c>
      <c r="G274" s="27"/>
      <c r="H274" s="224">
        <f t="shared" si="11"/>
        <v>0</v>
      </c>
      <c r="I274" s="27">
        <f t="shared" si="12"/>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143</v>
      </c>
      <c r="E275" s="27">
        <v>3</v>
      </c>
      <c r="F275" s="27">
        <f>PodDop!J115</f>
        <v>274</v>
      </c>
      <c r="G275" s="27"/>
      <c r="H275" s="224">
        <f t="shared" si="11"/>
        <v>0</v>
      </c>
      <c r="I275" s="27">
        <f t="shared" si="12"/>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143</v>
      </c>
      <c r="E276" s="27">
        <v>3</v>
      </c>
      <c r="F276" s="27">
        <f>PodDop!J116</f>
        <v>275</v>
      </c>
      <c r="G276" s="27"/>
      <c r="H276" s="224">
        <f t="shared" si="11"/>
        <v>0</v>
      </c>
      <c r="I276" s="27">
        <f t="shared" si="12"/>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143</v>
      </c>
      <c r="E277" s="27">
        <v>3</v>
      </c>
      <c r="F277" s="27">
        <f>PodDop!J117</f>
        <v>276</v>
      </c>
      <c r="G277" s="27"/>
      <c r="H277" s="224">
        <f t="shared" si="11"/>
        <v>0</v>
      </c>
      <c r="I277" s="27">
        <f t="shared" si="12"/>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143</v>
      </c>
      <c r="E278" s="27">
        <v>3</v>
      </c>
      <c r="F278" s="27">
        <f>PodDop!J118</f>
        <v>277</v>
      </c>
      <c r="G278" s="27"/>
      <c r="H278" s="224">
        <f t="shared" si="11"/>
        <v>0</v>
      </c>
      <c r="I278" s="27">
        <f t="shared" si="12"/>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143</v>
      </c>
      <c r="E279" s="27">
        <v>3</v>
      </c>
      <c r="F279" s="27">
        <f>PodDop!J119</f>
        <v>278</v>
      </c>
      <c r="G279" s="27"/>
      <c r="H279" s="224">
        <f t="shared" si="11"/>
        <v>0</v>
      </c>
      <c r="I279" s="27">
        <f t="shared" si="12"/>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143</v>
      </c>
      <c r="E280" s="27">
        <v>3</v>
      </c>
      <c r="F280" s="27">
        <f>PodDop!J120</f>
        <v>279</v>
      </c>
      <c r="G280" s="27"/>
      <c r="H280" s="224">
        <f t="shared" si="11"/>
        <v>0</v>
      </c>
      <c r="I280" s="27">
        <f t="shared" si="12"/>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143</v>
      </c>
      <c r="E281" s="27">
        <v>3</v>
      </c>
      <c r="F281" s="27">
        <f>PodDop!J121</f>
        <v>280</v>
      </c>
      <c r="G281" s="27"/>
      <c r="H281" s="224">
        <f t="shared" si="11"/>
        <v>0</v>
      </c>
      <c r="I281" s="27">
        <f t="shared" si="12"/>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143</v>
      </c>
      <c r="E282" s="27">
        <v>3</v>
      </c>
      <c r="F282" s="27">
        <f>PodDop!J122</f>
        <v>281</v>
      </c>
      <c r="G282" s="27"/>
      <c r="H282" s="224">
        <f t="shared" si="11"/>
        <v>0</v>
      </c>
      <c r="I282" s="27">
        <f t="shared" si="12"/>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143</v>
      </c>
      <c r="E283" s="27">
        <v>3</v>
      </c>
      <c r="F283" s="27">
        <f>PodDop!J123</f>
        <v>282</v>
      </c>
      <c r="G283" s="27"/>
      <c r="H283" s="224">
        <f t="shared" si="11"/>
        <v>0</v>
      </c>
      <c r="I283" s="27">
        <f t="shared" si="12"/>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143</v>
      </c>
      <c r="E284" s="27">
        <v>3</v>
      </c>
      <c r="F284" s="27">
        <f>PodDop!J124</f>
        <v>283</v>
      </c>
      <c r="G284" s="27"/>
      <c r="H284" s="224">
        <f t="shared" si="11"/>
        <v>0</v>
      </c>
      <c r="I284" s="27">
        <f t="shared" si="12"/>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143</v>
      </c>
      <c r="E285" s="27">
        <v>3</v>
      </c>
      <c r="F285" s="27">
        <f>PodDop!J125</f>
        <v>284</v>
      </c>
      <c r="G285" s="27"/>
      <c r="H285" s="224">
        <f t="shared" si="11"/>
        <v>0</v>
      </c>
      <c r="I285" s="27">
        <f t="shared" si="12"/>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143</v>
      </c>
      <c r="E286" s="27">
        <v>3</v>
      </c>
      <c r="F286" s="27">
        <f>PodDop!J126</f>
        <v>285</v>
      </c>
      <c r="G286" s="27"/>
      <c r="H286" s="224">
        <f t="shared" si="11"/>
        <v>0</v>
      </c>
      <c r="I286" s="27">
        <f t="shared" si="12"/>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143</v>
      </c>
      <c r="E287" s="27">
        <v>3</v>
      </c>
      <c r="F287" s="27">
        <f>PodDop!J127</f>
        <v>286</v>
      </c>
      <c r="G287" s="27"/>
      <c r="H287" s="224">
        <f t="shared" si="11"/>
        <v>0</v>
      </c>
      <c r="I287" s="27">
        <f t="shared" si="12"/>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143</v>
      </c>
      <c r="E288" s="27">
        <v>3</v>
      </c>
      <c r="F288" s="27">
        <f>PodDop!J128</f>
        <v>287</v>
      </c>
      <c r="G288" s="27"/>
      <c r="H288" s="224">
        <f t="shared" si="11"/>
        <v>0</v>
      </c>
      <c r="I288" s="27">
        <f t="shared" si="12"/>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143</v>
      </c>
      <c r="E289" s="27">
        <v>3</v>
      </c>
      <c r="F289" s="27">
        <f>PodDop!J129</f>
        <v>288</v>
      </c>
      <c r="G289" s="27"/>
      <c r="H289" s="224">
        <f t="shared" si="11"/>
        <v>0</v>
      </c>
      <c r="I289" s="27">
        <f t="shared" si="12"/>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143</v>
      </c>
      <c r="E290" s="27">
        <v>3</v>
      </c>
      <c r="F290" s="27">
        <f>PodDop!J130</f>
        <v>289</v>
      </c>
      <c r="G290" s="27"/>
      <c r="H290" s="224">
        <f t="shared" si="11"/>
        <v>0</v>
      </c>
      <c r="I290" s="27">
        <f t="shared" si="12"/>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143</v>
      </c>
      <c r="E291" s="27">
        <v>3</v>
      </c>
      <c r="F291" s="27">
        <f>PodDop!J131</f>
        <v>290</v>
      </c>
      <c r="G291" s="27"/>
      <c r="H291" s="224">
        <f t="shared" si="11"/>
        <v>0</v>
      </c>
      <c r="I291" s="27">
        <f t="shared" si="12"/>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143</v>
      </c>
      <c r="E292" s="27">
        <v>3</v>
      </c>
      <c r="F292" s="27">
        <f>PodDop!J132</f>
        <v>291</v>
      </c>
      <c r="G292" s="27"/>
      <c r="H292" s="224">
        <f t="shared" si="11"/>
        <v>0</v>
      </c>
      <c r="I292" s="27">
        <f t="shared" si="12"/>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143</v>
      </c>
      <c r="E293" s="27">
        <v>3</v>
      </c>
      <c r="F293" s="27">
        <f>PodDop!J133</f>
        <v>292</v>
      </c>
      <c r="G293" s="27"/>
      <c r="H293" s="224">
        <f t="shared" si="11"/>
        <v>0</v>
      </c>
      <c r="I293" s="27">
        <f t="shared" si="12"/>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143</v>
      </c>
      <c r="E294" s="27">
        <v>3</v>
      </c>
      <c r="F294" s="27">
        <f>PodDop!J134</f>
        <v>293</v>
      </c>
      <c r="G294" s="27"/>
      <c r="H294" s="224">
        <f t="shared" si="11"/>
        <v>0</v>
      </c>
      <c r="I294" s="27">
        <f t="shared" si="12"/>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143</v>
      </c>
      <c r="E295" s="27">
        <v>3</v>
      </c>
      <c r="F295" s="27">
        <f>PodDop!J136</f>
        <v>294</v>
      </c>
      <c r="G295" s="27"/>
      <c r="H295" s="224">
        <f t="shared" si="11"/>
        <v>0</v>
      </c>
      <c r="I295" s="27">
        <f t="shared" si="12"/>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143</v>
      </c>
      <c r="E296" s="27">
        <v>3</v>
      </c>
      <c r="F296" s="27">
        <f>PodDop!J137</f>
        <v>295</v>
      </c>
      <c r="G296" s="27"/>
      <c r="H296" s="224">
        <f t="shared" si="11"/>
        <v>0</v>
      </c>
      <c r="I296" s="27">
        <f t="shared" si="12"/>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143</v>
      </c>
      <c r="E297" s="27">
        <v>3</v>
      </c>
      <c r="F297" s="27">
        <f>PodDop!J138</f>
        <v>296</v>
      </c>
      <c r="G297" s="27"/>
      <c r="H297" s="224">
        <f t="shared" si="11"/>
        <v>0</v>
      </c>
      <c r="I297" s="27">
        <f t="shared" si="12"/>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143</v>
      </c>
      <c r="E298" s="27">
        <v>3</v>
      </c>
      <c r="F298" s="27">
        <f>PodDop!J139</f>
        <v>297</v>
      </c>
      <c r="G298" s="27"/>
      <c r="H298" s="224">
        <f t="shared" si="11"/>
        <v>0</v>
      </c>
      <c r="I298" s="27">
        <f t="shared" si="12"/>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143</v>
      </c>
      <c r="E299" s="27">
        <v>3</v>
      </c>
      <c r="F299" s="27">
        <f>PodDop!J140</f>
        <v>298</v>
      </c>
      <c r="G299" s="27"/>
      <c r="H299" s="224">
        <f t="shared" si="11"/>
        <v>0</v>
      </c>
      <c r="I299" s="27">
        <f t="shared" si="12"/>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143</v>
      </c>
      <c r="E300" s="27">
        <v>3</v>
      </c>
      <c r="F300" s="27">
        <f>PodDop!J141</f>
        <v>299</v>
      </c>
      <c r="G300" s="27"/>
      <c r="H300" s="224">
        <f t="shared" si="11"/>
        <v>0</v>
      </c>
      <c r="I300" s="27">
        <f t="shared" si="12"/>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143</v>
      </c>
      <c r="E301" s="27">
        <v>3</v>
      </c>
      <c r="F301" s="27">
        <f>PodDop!J142</f>
        <v>300</v>
      </c>
      <c r="G301" s="27"/>
      <c r="H301" s="224">
        <f t="shared" si="11"/>
        <v>0</v>
      </c>
      <c r="I301" s="27">
        <f t="shared" si="12"/>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143</v>
      </c>
      <c r="E302" s="27">
        <v>3</v>
      </c>
      <c r="F302" s="27">
        <f>PodDop!J143</f>
        <v>301</v>
      </c>
      <c r="G302" s="27"/>
      <c r="H302" s="224">
        <f t="shared" si="11"/>
        <v>0</v>
      </c>
      <c r="I302" s="27">
        <f t="shared" si="12"/>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143</v>
      </c>
      <c r="E303" s="27">
        <v>3</v>
      </c>
      <c r="F303" s="27">
        <f>PodDop!J144</f>
        <v>302</v>
      </c>
      <c r="G303" s="27"/>
      <c r="H303" s="224">
        <f t="shared" si="11"/>
        <v>0</v>
      </c>
      <c r="I303" s="27">
        <f t="shared" si="12"/>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149</v>
      </c>
      <c r="E304" s="27">
        <v>4</v>
      </c>
      <c r="F304" s="27">
        <f>NT_I!I10</f>
        <v>1</v>
      </c>
      <c r="G304" s="27">
        <f>IF(NT_I!J10&lt;&gt;"",NT_I!J10,"")</f>
      </c>
      <c r="H304" s="224">
        <f t="shared" si="11"/>
        <v>0</v>
      </c>
      <c r="I304" s="27">
        <f t="shared" si="12"/>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149</v>
      </c>
      <c r="E305" s="27">
        <v>4</v>
      </c>
      <c r="F305" s="27">
        <f>NT_I!I11</f>
        <v>2</v>
      </c>
      <c r="G305" s="27">
        <f>IF(NT_I!J11&lt;&gt;"",NT_I!J11,"")</f>
      </c>
      <c r="H305" s="224">
        <f t="shared" si="11"/>
        <v>0</v>
      </c>
      <c r="I305" s="27">
        <f t="shared" si="12"/>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149</v>
      </c>
      <c r="E306" s="27">
        <v>4</v>
      </c>
      <c r="F306" s="27">
        <f>NT_I!I12</f>
        <v>3</v>
      </c>
      <c r="G306" s="27">
        <f>IF(NT_I!J12&lt;&gt;"",NT_I!J12,"")</f>
      </c>
      <c r="H306" s="224">
        <f t="shared" si="11"/>
        <v>0</v>
      </c>
      <c r="I306" s="27">
        <f t="shared" si="12"/>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149</v>
      </c>
      <c r="E307" s="27">
        <v>4</v>
      </c>
      <c r="F307" s="27">
        <f>NT_I!I13</f>
        <v>4</v>
      </c>
      <c r="G307" s="27">
        <f>IF(NT_I!J13&lt;&gt;"",NT_I!J13,"")</f>
      </c>
      <c r="H307" s="224">
        <f t="shared" si="11"/>
        <v>0</v>
      </c>
      <c r="I307" s="27">
        <f t="shared" si="12"/>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149</v>
      </c>
      <c r="E308" s="27">
        <v>4</v>
      </c>
      <c r="F308" s="27">
        <f>NT_I!I14</f>
        <v>5</v>
      </c>
      <c r="G308" s="27">
        <f>IF(NT_I!J14&lt;&gt;"",NT_I!J14,"")</f>
      </c>
      <c r="H308" s="224">
        <f t="shared" si="11"/>
        <v>0</v>
      </c>
      <c r="I308" s="27">
        <f t="shared" si="12"/>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149</v>
      </c>
      <c r="E309" s="27">
        <v>4</v>
      </c>
      <c r="F309" s="27">
        <f>NT_I!I15</f>
        <v>6</v>
      </c>
      <c r="G309" s="27">
        <f>IF(NT_I!J15&lt;&gt;"",NT_I!J15,"")</f>
      </c>
      <c r="H309" s="224">
        <f t="shared" si="11"/>
        <v>0</v>
      </c>
      <c r="I309" s="27">
        <f t="shared" si="12"/>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149</v>
      </c>
      <c r="E310" s="27">
        <v>4</v>
      </c>
      <c r="F310" s="27">
        <f>NT_I!I16</f>
        <v>7</v>
      </c>
      <c r="G310" s="27">
        <f>IF(NT_I!J16&lt;&gt;"",NT_I!J16,"")</f>
      </c>
      <c r="H310" s="224">
        <f t="shared" si="11"/>
        <v>0</v>
      </c>
      <c r="I310" s="27">
        <f t="shared" si="12"/>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149</v>
      </c>
      <c r="E311" s="27">
        <v>4</v>
      </c>
      <c r="F311" s="27">
        <f>NT_I!I17</f>
        <v>8</v>
      </c>
      <c r="G311" s="27">
        <f>IF(NT_I!J17&lt;&gt;"",NT_I!J17,"")</f>
      </c>
      <c r="H311" s="224">
        <f t="shared" si="11"/>
        <v>0</v>
      </c>
      <c r="I311" s="27">
        <f t="shared" si="12"/>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149</v>
      </c>
      <c r="E312" s="27">
        <v>4</v>
      </c>
      <c r="F312" s="27">
        <f>NT_I!I18</f>
        <v>9</v>
      </c>
      <c r="G312" s="27">
        <f>IF(NT_I!J18&lt;&gt;"",NT_I!J18,"")</f>
      </c>
      <c r="H312" s="224">
        <f t="shared" si="11"/>
        <v>0</v>
      </c>
      <c r="I312" s="27">
        <f t="shared" si="12"/>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149</v>
      </c>
      <c r="E313" s="27">
        <v>4</v>
      </c>
      <c r="F313" s="27">
        <f>NT_I!I19</f>
        <v>10</v>
      </c>
      <c r="G313" s="27">
        <f>IF(NT_I!J19&lt;&gt;"",NT_I!J19,"")</f>
      </c>
      <c r="H313" s="224">
        <f t="shared" si="11"/>
        <v>0</v>
      </c>
      <c r="I313" s="27">
        <f t="shared" si="12"/>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149</v>
      </c>
      <c r="E314" s="27">
        <v>4</v>
      </c>
      <c r="F314" s="27">
        <f>NT_I!I20</f>
        <v>11</v>
      </c>
      <c r="G314" s="27">
        <f>IF(NT_I!J20&lt;&gt;"",NT_I!J20,"")</f>
      </c>
      <c r="H314" s="224">
        <f t="shared" si="11"/>
        <v>0</v>
      </c>
      <c r="I314" s="27">
        <f t="shared" si="12"/>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149</v>
      </c>
      <c r="E315" s="27">
        <v>4</v>
      </c>
      <c r="F315" s="27">
        <f>NT_I!I21</f>
        <v>12</v>
      </c>
      <c r="G315" s="27">
        <f>IF(NT_I!J21&lt;&gt;"",NT_I!J21,"")</f>
      </c>
      <c r="H315" s="224">
        <f t="shared" si="11"/>
        <v>0</v>
      </c>
      <c r="I315" s="27">
        <f t="shared" si="12"/>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149</v>
      </c>
      <c r="E316" s="27">
        <v>4</v>
      </c>
      <c r="F316" s="27">
        <f>NT_I!I22</f>
        <v>13</v>
      </c>
      <c r="G316" s="27">
        <f>IF(NT_I!J22&lt;&gt;"",NT_I!J22,"")</f>
      </c>
      <c r="H316" s="224">
        <f t="shared" si="11"/>
        <v>0</v>
      </c>
      <c r="I316" s="27">
        <f t="shared" si="12"/>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149</v>
      </c>
      <c r="E317" s="27">
        <v>4</v>
      </c>
      <c r="F317" s="27">
        <f>NT_I!I23</f>
        <v>14</v>
      </c>
      <c r="G317" s="27">
        <f>IF(NT_I!J23&lt;&gt;"",NT_I!J23,"")</f>
      </c>
      <c r="H317" s="224">
        <f t="shared" si="11"/>
        <v>0</v>
      </c>
      <c r="I317" s="27">
        <f t="shared" si="12"/>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149</v>
      </c>
      <c r="E318" s="27">
        <v>4</v>
      </c>
      <c r="F318" s="27">
        <f>NT_I!I25</f>
        <v>15</v>
      </c>
      <c r="G318" s="27">
        <f>IF(NT_I!J25&lt;&gt;"",NT_I!J25,"")</f>
      </c>
      <c r="H318" s="224">
        <f t="shared" si="11"/>
        <v>0</v>
      </c>
      <c r="I318" s="27">
        <f t="shared" si="12"/>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149</v>
      </c>
      <c r="E319" s="27">
        <v>4</v>
      </c>
      <c r="F319" s="27">
        <f>NT_I!I26</f>
        <v>16</v>
      </c>
      <c r="G319" s="27">
        <f>IF(NT_I!J26&lt;&gt;"",NT_I!J26,"")</f>
      </c>
      <c r="H319" s="224">
        <f t="shared" si="11"/>
        <v>0</v>
      </c>
      <c r="I319" s="27">
        <f t="shared" si="12"/>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149</v>
      </c>
      <c r="E320" s="27">
        <v>4</v>
      </c>
      <c r="F320" s="27">
        <f>NT_I!I27</f>
        <v>17</v>
      </c>
      <c r="G320" s="27">
        <f>IF(NT_I!J27&lt;&gt;"",NT_I!J27,"")</f>
      </c>
      <c r="H320" s="224">
        <f t="shared" si="11"/>
        <v>0</v>
      </c>
      <c r="I320" s="27">
        <f t="shared" si="12"/>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149</v>
      </c>
      <c r="E321" s="27">
        <v>4</v>
      </c>
      <c r="F321" s="27">
        <f>NT_I!I28</f>
        <v>18</v>
      </c>
      <c r="G321" s="27">
        <f>IF(NT_I!J28&lt;&gt;"",NT_I!J28,"")</f>
      </c>
      <c r="H321" s="224">
        <f t="shared" si="11"/>
        <v>0</v>
      </c>
      <c r="I321" s="27">
        <f t="shared" si="12"/>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149</v>
      </c>
      <c r="E322" s="27">
        <v>4</v>
      </c>
      <c r="F322" s="27">
        <f>NT_I!I29</f>
        <v>19</v>
      </c>
      <c r="G322" s="27">
        <f>IF(NT_I!J29&lt;&gt;"",NT_I!J29,"")</f>
      </c>
      <c r="H322" s="224">
        <f aca="true" t="shared" si="13" ref="H322:H385">J322/100*F322+2*K322/100*F322</f>
        <v>0</v>
      </c>
      <c r="I322" s="27">
        <f aca="true" t="shared" si="14" ref="I322:I385">ABS(ROUND(J322,0)-J322)+ABS(ROUND(K322,0)-K322)</f>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149</v>
      </c>
      <c r="E323" s="27">
        <v>4</v>
      </c>
      <c r="F323" s="27">
        <f>NT_I!I30</f>
        <v>20</v>
      </c>
      <c r="G323" s="27">
        <f>IF(NT_I!J30&lt;&gt;"",NT_I!J30,"")</f>
      </c>
      <c r="H323" s="224">
        <f t="shared" si="13"/>
        <v>0</v>
      </c>
      <c r="I323" s="27">
        <f t="shared" si="14"/>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149</v>
      </c>
      <c r="E324" s="27">
        <v>4</v>
      </c>
      <c r="F324" s="27">
        <f>NT_I!I31</f>
        <v>21</v>
      </c>
      <c r="G324" s="27">
        <f>IF(NT_I!J31&lt;&gt;"",NT_I!J31,"")</f>
      </c>
      <c r="H324" s="224">
        <f t="shared" si="13"/>
        <v>0</v>
      </c>
      <c r="I324" s="27">
        <f t="shared" si="14"/>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149</v>
      </c>
      <c r="E325" s="27">
        <v>4</v>
      </c>
      <c r="F325" s="27">
        <f>NT_I!I32</f>
        <v>22</v>
      </c>
      <c r="G325" s="27">
        <f>IF(NT_I!J32&lt;&gt;"",NT_I!J32,"")</f>
      </c>
      <c r="H325" s="224">
        <f t="shared" si="13"/>
        <v>0</v>
      </c>
      <c r="I325" s="27">
        <f t="shared" si="14"/>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149</v>
      </c>
      <c r="E326" s="27">
        <v>4</v>
      </c>
      <c r="F326" s="27">
        <f>NT_I!I33</f>
        <v>23</v>
      </c>
      <c r="G326" s="27">
        <f>IF(NT_I!J33&lt;&gt;"",NT_I!J33,"")</f>
      </c>
      <c r="H326" s="224">
        <f t="shared" si="13"/>
        <v>0</v>
      </c>
      <c r="I326" s="27">
        <f t="shared" si="14"/>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149</v>
      </c>
      <c r="E327" s="27">
        <v>4</v>
      </c>
      <c r="F327" s="27">
        <f>NT_I!I34</f>
        <v>24</v>
      </c>
      <c r="G327" s="27">
        <f>IF(NT_I!J34&lt;&gt;"",NT_I!J34,"")</f>
      </c>
      <c r="H327" s="224">
        <f t="shared" si="13"/>
        <v>0</v>
      </c>
      <c r="I327" s="27">
        <f t="shared" si="14"/>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149</v>
      </c>
      <c r="E328" s="27">
        <v>4</v>
      </c>
      <c r="F328" s="27">
        <f>NT_I!I35</f>
        <v>25</v>
      </c>
      <c r="G328" s="27">
        <f>IF(NT_I!J35&lt;&gt;"",NT_I!J35,"")</f>
      </c>
      <c r="H328" s="224">
        <f t="shared" si="13"/>
        <v>0</v>
      </c>
      <c r="I328" s="27">
        <f t="shared" si="14"/>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149</v>
      </c>
      <c r="E329" s="27">
        <v>4</v>
      </c>
      <c r="F329" s="27">
        <f>NT_I!I36</f>
        <v>26</v>
      </c>
      <c r="G329" s="27">
        <f>IF(NT_I!J36&lt;&gt;"",NT_I!J36,"")</f>
      </c>
      <c r="H329" s="224">
        <f t="shared" si="13"/>
        <v>0</v>
      </c>
      <c r="I329" s="27">
        <f t="shared" si="14"/>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149</v>
      </c>
      <c r="E330" s="27">
        <v>4</v>
      </c>
      <c r="F330" s="27">
        <f>NT_I!I38</f>
        <v>27</v>
      </c>
      <c r="G330" s="27">
        <f>IF(NT_I!J38&lt;&gt;"",NT_I!J38,"")</f>
      </c>
      <c r="H330" s="224">
        <f t="shared" si="13"/>
        <v>0</v>
      </c>
      <c r="I330" s="27">
        <f t="shared" si="14"/>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149</v>
      </c>
      <c r="E331" s="27">
        <v>4</v>
      </c>
      <c r="F331" s="27">
        <f>NT_I!I39</f>
        <v>28</v>
      </c>
      <c r="G331" s="27">
        <f>IF(NT_I!J39&lt;&gt;"",NT_I!J39,"")</f>
      </c>
      <c r="H331" s="224">
        <f t="shared" si="13"/>
        <v>0</v>
      </c>
      <c r="I331" s="27">
        <f t="shared" si="14"/>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149</v>
      </c>
      <c r="E332" s="27">
        <v>4</v>
      </c>
      <c r="F332" s="27">
        <f>NT_I!I40</f>
        <v>29</v>
      </c>
      <c r="G332" s="27">
        <f>IF(NT_I!J40&lt;&gt;"",NT_I!J40,"")</f>
      </c>
      <c r="H332" s="224">
        <f t="shared" si="13"/>
        <v>0</v>
      </c>
      <c r="I332" s="27">
        <f t="shared" si="14"/>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149</v>
      </c>
      <c r="E333" s="27">
        <v>4</v>
      </c>
      <c r="F333" s="27">
        <f>NT_I!I41</f>
        <v>30</v>
      </c>
      <c r="G333" s="27">
        <f>IF(NT_I!J41&lt;&gt;"",NT_I!J41,"")</f>
      </c>
      <c r="H333" s="224">
        <f t="shared" si="13"/>
        <v>0</v>
      </c>
      <c r="I333" s="27">
        <f t="shared" si="14"/>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149</v>
      </c>
      <c r="E334" s="27">
        <v>4</v>
      </c>
      <c r="F334" s="27">
        <f>NT_I!I42</f>
        <v>31</v>
      </c>
      <c r="G334" s="27">
        <f>IF(NT_I!J42&lt;&gt;"",NT_I!J42,"")</f>
      </c>
      <c r="H334" s="224">
        <f t="shared" si="13"/>
        <v>0</v>
      </c>
      <c r="I334" s="27">
        <f t="shared" si="14"/>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149</v>
      </c>
      <c r="E335" s="27">
        <v>4</v>
      </c>
      <c r="F335" s="27">
        <f>NT_I!I43</f>
        <v>32</v>
      </c>
      <c r="G335" s="27">
        <f>IF(NT_I!J43&lt;&gt;"",NT_I!J43,"")</f>
      </c>
      <c r="H335" s="224">
        <f t="shared" si="13"/>
        <v>0</v>
      </c>
      <c r="I335" s="27">
        <f t="shared" si="14"/>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149</v>
      </c>
      <c r="E336" s="27">
        <v>4</v>
      </c>
      <c r="F336" s="27">
        <f>NT_I!I44</f>
        <v>33</v>
      </c>
      <c r="G336" s="27">
        <f>IF(NT_I!J44&lt;&gt;"",NT_I!J44,"")</f>
      </c>
      <c r="H336" s="224">
        <f t="shared" si="13"/>
        <v>0</v>
      </c>
      <c r="I336" s="27">
        <f t="shared" si="14"/>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149</v>
      </c>
      <c r="E337" s="27">
        <v>4</v>
      </c>
      <c r="F337" s="27">
        <f>NT_I!I45</f>
        <v>34</v>
      </c>
      <c r="G337" s="27">
        <f>IF(NT_I!J45&lt;&gt;"",NT_I!J45,"")</f>
      </c>
      <c r="H337" s="224">
        <f t="shared" si="13"/>
        <v>0</v>
      </c>
      <c r="I337" s="27">
        <f t="shared" si="14"/>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149</v>
      </c>
      <c r="E338" s="27">
        <v>4</v>
      </c>
      <c r="F338" s="27">
        <f>NT_I!I46</f>
        <v>35</v>
      </c>
      <c r="G338" s="27">
        <f>IF(NT_I!J46&lt;&gt;"",NT_I!J46,"")</f>
      </c>
      <c r="H338" s="224">
        <f t="shared" si="13"/>
        <v>0</v>
      </c>
      <c r="I338" s="27">
        <f t="shared" si="14"/>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149</v>
      </c>
      <c r="E339" s="27">
        <v>4</v>
      </c>
      <c r="F339" s="27">
        <f>NT_I!I47</f>
        <v>36</v>
      </c>
      <c r="G339" s="27">
        <f>IF(NT_I!J47&lt;&gt;"",NT_I!J47,"")</f>
      </c>
      <c r="H339" s="224">
        <f t="shared" si="13"/>
        <v>0</v>
      </c>
      <c r="I339" s="27">
        <f t="shared" si="14"/>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149</v>
      </c>
      <c r="E340" s="27">
        <v>4</v>
      </c>
      <c r="F340" s="27">
        <f>NT_I!I48</f>
        <v>37</v>
      </c>
      <c r="G340" s="27">
        <f>IF(NT_I!J48&lt;&gt;"",NT_I!J48,"")</f>
      </c>
      <c r="H340" s="224">
        <f t="shared" si="13"/>
        <v>0</v>
      </c>
      <c r="I340" s="27">
        <f t="shared" si="14"/>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149</v>
      </c>
      <c r="E341" s="27">
        <v>4</v>
      </c>
      <c r="F341" s="27">
        <f>NT_I!I49</f>
        <v>38</v>
      </c>
      <c r="G341" s="27">
        <f>IF(NT_I!J49&lt;&gt;"",NT_I!J49,"")</f>
      </c>
      <c r="H341" s="224">
        <f t="shared" si="13"/>
        <v>0</v>
      </c>
      <c r="I341" s="27">
        <f t="shared" si="14"/>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149</v>
      </c>
      <c r="E342" s="27">
        <v>4</v>
      </c>
      <c r="F342" s="27">
        <f>NT_I!I50</f>
        <v>39</v>
      </c>
      <c r="G342" s="27">
        <f>IF(NT_I!J50&lt;&gt;"",NT_I!J50,"")</f>
      </c>
      <c r="H342" s="224">
        <f t="shared" si="13"/>
        <v>0</v>
      </c>
      <c r="I342" s="27">
        <f t="shared" si="14"/>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149</v>
      </c>
      <c r="E343" s="27">
        <v>4</v>
      </c>
      <c r="F343" s="27">
        <f>NT_I!I51</f>
        <v>40</v>
      </c>
      <c r="G343" s="27">
        <f>IF(NT_I!J51&lt;&gt;"",NT_I!J51,"")</f>
      </c>
      <c r="H343" s="224">
        <f t="shared" si="13"/>
        <v>0</v>
      </c>
      <c r="I343" s="27">
        <f t="shared" si="14"/>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149</v>
      </c>
      <c r="E344" s="27">
        <v>4</v>
      </c>
      <c r="F344" s="27">
        <f>NT_I!I52</f>
        <v>41</v>
      </c>
      <c r="G344" s="27">
        <f>IF(NT_I!J52&lt;&gt;"",NT_I!J52,"")</f>
      </c>
      <c r="H344" s="224">
        <f t="shared" si="13"/>
        <v>0</v>
      </c>
      <c r="I344" s="27">
        <f t="shared" si="14"/>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149</v>
      </c>
      <c r="E345" s="27">
        <v>4</v>
      </c>
      <c r="F345" s="27">
        <f>NT_I!I53</f>
        <v>42</v>
      </c>
      <c r="G345" s="27">
        <f>IF(NT_I!J53&lt;&gt;"",NT_I!J53,"")</f>
      </c>
      <c r="H345" s="224">
        <f t="shared" si="13"/>
        <v>0</v>
      </c>
      <c r="I345" s="27">
        <f t="shared" si="14"/>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149</v>
      </c>
      <c r="E346" s="27">
        <v>4</v>
      </c>
      <c r="F346" s="27">
        <f>NT_I!I54</f>
        <v>43</v>
      </c>
      <c r="G346" s="27">
        <f>IF(NT_I!J54&lt;&gt;"",NT_I!J54,"")</f>
      </c>
      <c r="H346" s="224">
        <f t="shared" si="13"/>
        <v>0</v>
      </c>
      <c r="I346" s="27">
        <f t="shared" si="14"/>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149</v>
      </c>
      <c r="E347" s="27">
        <v>4</v>
      </c>
      <c r="F347" s="27">
        <f>NT_I!I55</f>
        <v>44</v>
      </c>
      <c r="G347" s="27">
        <f>IF(NT_I!J55&lt;&gt;"",NT_I!J55,"")</f>
      </c>
      <c r="H347" s="224">
        <f t="shared" si="13"/>
        <v>0</v>
      </c>
      <c r="I347" s="27">
        <f t="shared" si="14"/>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148</v>
      </c>
      <c r="E348" s="27">
        <v>5</v>
      </c>
      <c r="F348" s="225">
        <f>NT_D!I10</f>
        <v>1</v>
      </c>
      <c r="G348" s="225">
        <f>IF(NT_D!J10&lt;&gt;"",NT_D!J10,"")</f>
      </c>
      <c r="H348" s="224">
        <f t="shared" si="13"/>
        <v>0</v>
      </c>
      <c r="I348" s="27">
        <f t="shared" si="14"/>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148</v>
      </c>
      <c r="E349" s="27">
        <v>5</v>
      </c>
      <c r="F349" s="225">
        <f>NT_D!I11</f>
        <v>2</v>
      </c>
      <c r="G349" s="225">
        <f>IF(NT_D!J11&lt;&gt;"",NT_D!J11,"")</f>
      </c>
      <c r="H349" s="224">
        <f t="shared" si="13"/>
        <v>0</v>
      </c>
      <c r="I349" s="27">
        <f t="shared" si="14"/>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148</v>
      </c>
      <c r="E350" s="27">
        <v>5</v>
      </c>
      <c r="F350" s="225">
        <f>NT_D!I12</f>
        <v>3</v>
      </c>
      <c r="G350" s="225">
        <f>IF(NT_D!J12&lt;&gt;"",NT_D!J12,"")</f>
      </c>
      <c r="H350" s="224">
        <f t="shared" si="13"/>
        <v>0</v>
      </c>
      <c r="I350" s="27">
        <f t="shared" si="14"/>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148</v>
      </c>
      <c r="E351" s="27">
        <v>5</v>
      </c>
      <c r="F351" s="225">
        <f>NT_D!I13</f>
        <v>4</v>
      </c>
      <c r="G351" s="225">
        <f>IF(NT_D!J13&lt;&gt;"",NT_D!J13,"")</f>
      </c>
      <c r="H351" s="224">
        <f t="shared" si="13"/>
        <v>0</v>
      </c>
      <c r="I351" s="27">
        <f t="shared" si="14"/>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148</v>
      </c>
      <c r="E352" s="27">
        <v>5</v>
      </c>
      <c r="F352" s="225">
        <f>NT_D!I14</f>
        <v>5</v>
      </c>
      <c r="G352" s="225">
        <f>IF(NT_D!J14&lt;&gt;"",NT_D!J14,"")</f>
      </c>
      <c r="H352" s="224">
        <f t="shared" si="13"/>
        <v>0</v>
      </c>
      <c r="I352" s="27">
        <f t="shared" si="14"/>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148</v>
      </c>
      <c r="E353" s="27">
        <v>5</v>
      </c>
      <c r="F353" s="225">
        <f>NT_D!I15</f>
        <v>6</v>
      </c>
      <c r="G353" s="225">
        <f>IF(NT_D!J15&lt;&gt;"",NT_D!J15,"")</f>
      </c>
      <c r="H353" s="224">
        <f t="shared" si="13"/>
        <v>0</v>
      </c>
      <c r="I353" s="27">
        <f t="shared" si="14"/>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148</v>
      </c>
      <c r="E354" s="27">
        <v>5</v>
      </c>
      <c r="F354" s="225">
        <f>NT_D!I16</f>
        <v>7</v>
      </c>
      <c r="G354" s="225">
        <f>IF(NT_D!J16&lt;&gt;"",NT_D!J16,"")</f>
      </c>
      <c r="H354" s="224">
        <f t="shared" si="13"/>
        <v>0</v>
      </c>
      <c r="I354" s="27">
        <f t="shared" si="14"/>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148</v>
      </c>
      <c r="E355" s="27">
        <v>5</v>
      </c>
      <c r="F355" s="225">
        <f>NT_D!I17</f>
        <v>8</v>
      </c>
      <c r="G355" s="225">
        <f>IF(NT_D!J17&lt;&gt;"",NT_D!J17,"")</f>
      </c>
      <c r="H355" s="224">
        <f t="shared" si="13"/>
        <v>0</v>
      </c>
      <c r="I355" s="27">
        <f t="shared" si="14"/>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148</v>
      </c>
      <c r="E356" s="27">
        <v>5</v>
      </c>
      <c r="F356" s="225">
        <f>NT_D!I18</f>
        <v>9</v>
      </c>
      <c r="G356" s="225">
        <f>IF(NT_D!J18&lt;&gt;"",NT_D!J18,"")</f>
      </c>
      <c r="H356" s="224">
        <f t="shared" si="13"/>
        <v>0</v>
      </c>
      <c r="I356" s="27">
        <f t="shared" si="14"/>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148</v>
      </c>
      <c r="E357" s="27">
        <v>5</v>
      </c>
      <c r="F357" s="225">
        <f>NT_D!I19</f>
        <v>10</v>
      </c>
      <c r="G357" s="225">
        <f>IF(NT_D!J19&lt;&gt;"",NT_D!J19,"")</f>
      </c>
      <c r="H357" s="224">
        <f t="shared" si="13"/>
        <v>0</v>
      </c>
      <c r="I357" s="27">
        <f t="shared" si="14"/>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148</v>
      </c>
      <c r="E358" s="27">
        <v>5</v>
      </c>
      <c r="F358" s="225">
        <f>NT_D!I20</f>
        <v>11</v>
      </c>
      <c r="G358" s="225">
        <f>IF(NT_D!J20&lt;&gt;"",NT_D!J20,"")</f>
      </c>
      <c r="H358" s="224">
        <f t="shared" si="13"/>
        <v>0</v>
      </c>
      <c r="I358" s="27">
        <f t="shared" si="14"/>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148</v>
      </c>
      <c r="E359" s="27">
        <v>5</v>
      </c>
      <c r="F359" s="225">
        <f>NT_D!I21</f>
        <v>12</v>
      </c>
      <c r="G359" s="225">
        <f>IF(NT_D!J21&lt;&gt;"",NT_D!J21,"")</f>
      </c>
      <c r="H359" s="224">
        <f t="shared" si="13"/>
        <v>0</v>
      </c>
      <c r="I359" s="27">
        <f t="shared" si="14"/>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148</v>
      </c>
      <c r="E360" s="27">
        <v>5</v>
      </c>
      <c r="F360" s="225">
        <f>NT_D!I22</f>
        <v>13</v>
      </c>
      <c r="G360" s="225">
        <f>IF(NT_D!J22&lt;&gt;"",NT_D!J22,"")</f>
      </c>
      <c r="H360" s="224">
        <f t="shared" si="13"/>
        <v>0</v>
      </c>
      <c r="I360" s="27">
        <f t="shared" si="14"/>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148</v>
      </c>
      <c r="E361" s="27">
        <v>5</v>
      </c>
      <c r="F361" s="225">
        <f>NT_D!I23</f>
        <v>14</v>
      </c>
      <c r="G361" s="225">
        <f>IF(NT_D!J23&lt;&gt;"",NT_D!J23,"")</f>
      </c>
      <c r="H361" s="224">
        <f t="shared" si="13"/>
        <v>0</v>
      </c>
      <c r="I361" s="27">
        <f t="shared" si="14"/>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148</v>
      </c>
      <c r="E362" s="27">
        <v>5</v>
      </c>
      <c r="F362" s="225">
        <f>NT_D!I24</f>
        <v>15</v>
      </c>
      <c r="G362" s="225">
        <f>IF(NT_D!J24&lt;&gt;"",NT_D!J24,"")</f>
      </c>
      <c r="H362" s="224">
        <f t="shared" si="13"/>
        <v>0</v>
      </c>
      <c r="I362" s="27">
        <f t="shared" si="14"/>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148</v>
      </c>
      <c r="E363" s="27">
        <v>5</v>
      </c>
      <c r="F363" s="225">
        <f>NT_D!I26</f>
        <v>16</v>
      </c>
      <c r="G363" s="225">
        <f>IF(NT_D!J26&lt;&gt;"",NT_D!J26,"")</f>
      </c>
      <c r="H363" s="224">
        <f t="shared" si="13"/>
        <v>0</v>
      </c>
      <c r="I363" s="27">
        <f t="shared" si="14"/>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148</v>
      </c>
      <c r="E364" s="27">
        <v>5</v>
      </c>
      <c r="F364" s="225">
        <f>NT_D!I27</f>
        <v>17</v>
      </c>
      <c r="G364" s="225">
        <f>IF(NT_D!J27&lt;&gt;"",NT_D!J27,"")</f>
      </c>
      <c r="H364" s="224">
        <f t="shared" si="13"/>
        <v>0</v>
      </c>
      <c r="I364" s="27">
        <f t="shared" si="14"/>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148</v>
      </c>
      <c r="E365" s="27">
        <v>5</v>
      </c>
      <c r="F365" s="225">
        <f>NT_D!I28</f>
        <v>18</v>
      </c>
      <c r="G365" s="225">
        <f>IF(NT_D!J28&lt;&gt;"",NT_D!J28,"")</f>
      </c>
      <c r="H365" s="224">
        <f t="shared" si="13"/>
        <v>0</v>
      </c>
      <c r="I365" s="27">
        <f t="shared" si="14"/>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148</v>
      </c>
      <c r="E366" s="27">
        <v>5</v>
      </c>
      <c r="F366" s="225">
        <f>NT_D!I29</f>
        <v>19</v>
      </c>
      <c r="G366" s="225">
        <f>IF(NT_D!J29&lt;&gt;"",NT_D!J29,"")</f>
      </c>
      <c r="H366" s="224">
        <f t="shared" si="13"/>
        <v>0</v>
      </c>
      <c r="I366" s="27">
        <f t="shared" si="14"/>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148</v>
      </c>
      <c r="E367" s="27">
        <v>5</v>
      </c>
      <c r="F367" s="225">
        <f>NT_D!I30</f>
        <v>20</v>
      </c>
      <c r="G367" s="225">
        <f>IF(NT_D!J30&lt;&gt;"",NT_D!J30,"")</f>
      </c>
      <c r="H367" s="224">
        <f t="shared" si="13"/>
        <v>0</v>
      </c>
      <c r="I367" s="27">
        <f t="shared" si="14"/>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148</v>
      </c>
      <c r="E368" s="27">
        <v>5</v>
      </c>
      <c r="F368" s="225">
        <f>NT_D!I31</f>
        <v>21</v>
      </c>
      <c r="G368" s="225">
        <f>IF(NT_D!J31&lt;&gt;"",NT_D!J31,"")</f>
      </c>
      <c r="H368" s="224">
        <f t="shared" si="13"/>
        <v>0</v>
      </c>
      <c r="I368" s="27">
        <f t="shared" si="14"/>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148</v>
      </c>
      <c r="E369" s="27">
        <v>5</v>
      </c>
      <c r="F369" s="225">
        <f>NT_D!I32</f>
        <v>22</v>
      </c>
      <c r="G369" s="225">
        <f>IF(NT_D!J32&lt;&gt;"",NT_D!J32,"")</f>
      </c>
      <c r="H369" s="224">
        <f t="shared" si="13"/>
        <v>0</v>
      </c>
      <c r="I369" s="27">
        <f t="shared" si="14"/>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148</v>
      </c>
      <c r="E370" s="27">
        <v>5</v>
      </c>
      <c r="F370" s="225">
        <f>NT_D!I33</f>
        <v>23</v>
      </c>
      <c r="G370" s="225">
        <f>IF(NT_D!J33&lt;&gt;"",NT_D!J33,"")</f>
      </c>
      <c r="H370" s="224">
        <f t="shared" si="13"/>
        <v>0</v>
      </c>
      <c r="I370" s="27">
        <f t="shared" si="14"/>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148</v>
      </c>
      <c r="E371" s="27">
        <v>5</v>
      </c>
      <c r="F371" s="225">
        <f>NT_D!I34</f>
        <v>24</v>
      </c>
      <c r="G371" s="225">
        <f>IF(NT_D!J34&lt;&gt;"",NT_D!J34,"")</f>
      </c>
      <c r="H371" s="224">
        <f t="shared" si="13"/>
        <v>0</v>
      </c>
      <c r="I371" s="27">
        <f t="shared" si="14"/>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148</v>
      </c>
      <c r="E372" s="27">
        <v>5</v>
      </c>
      <c r="F372" s="225">
        <f>NT_D!I35</f>
        <v>25</v>
      </c>
      <c r="G372" s="225">
        <f>IF(NT_D!J35&lt;&gt;"",NT_D!J35,"")</f>
      </c>
      <c r="H372" s="224">
        <f t="shared" si="13"/>
        <v>0</v>
      </c>
      <c r="I372" s="27">
        <f t="shared" si="14"/>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148</v>
      </c>
      <c r="E373" s="27">
        <v>5</v>
      </c>
      <c r="F373" s="225">
        <f>NT_D!I36</f>
        <v>26</v>
      </c>
      <c r="G373" s="225">
        <f>IF(NT_D!J36&lt;&gt;"",NT_D!J36,"")</f>
      </c>
      <c r="H373" s="224">
        <f t="shared" si="13"/>
        <v>0</v>
      </c>
      <c r="I373" s="27">
        <f t="shared" si="14"/>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148</v>
      </c>
      <c r="E374" s="27">
        <v>5</v>
      </c>
      <c r="F374" s="225">
        <f>NT_D!I37</f>
        <v>27</v>
      </c>
      <c r="G374" s="225">
        <f>IF(NT_D!J37&lt;&gt;"",NT_D!J37,"")</f>
      </c>
      <c r="H374" s="224">
        <f t="shared" si="13"/>
        <v>0</v>
      </c>
      <c r="I374" s="27">
        <f t="shared" si="14"/>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148</v>
      </c>
      <c r="E375" s="27">
        <v>5</v>
      </c>
      <c r="F375" s="225">
        <f>NT_D!I39</f>
        <v>28</v>
      </c>
      <c r="G375" s="225">
        <f>IF(NT_D!J39&lt;&gt;"",NT_D!J39,"")</f>
      </c>
      <c r="H375" s="224">
        <f t="shared" si="13"/>
        <v>0</v>
      </c>
      <c r="I375" s="27">
        <f t="shared" si="14"/>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148</v>
      </c>
      <c r="E376" s="27">
        <v>5</v>
      </c>
      <c r="F376" s="225">
        <f>NT_D!I40</f>
        <v>29</v>
      </c>
      <c r="G376" s="225">
        <f>IF(NT_D!J40&lt;&gt;"",NT_D!J40,"")</f>
      </c>
      <c r="H376" s="224">
        <f t="shared" si="13"/>
        <v>0</v>
      </c>
      <c r="I376" s="27">
        <f t="shared" si="14"/>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148</v>
      </c>
      <c r="E377" s="27">
        <v>5</v>
      </c>
      <c r="F377" s="225">
        <f>NT_D!I41</f>
        <v>30</v>
      </c>
      <c r="G377" s="225">
        <f>IF(NT_D!J41&lt;&gt;"",NT_D!J41,"")</f>
      </c>
      <c r="H377" s="224">
        <f t="shared" si="13"/>
        <v>0</v>
      </c>
      <c r="I377" s="27">
        <f t="shared" si="14"/>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148</v>
      </c>
      <c r="E378" s="27">
        <v>5</v>
      </c>
      <c r="F378" s="225">
        <f>NT_D!I42</f>
        <v>31</v>
      </c>
      <c r="G378" s="225">
        <f>IF(NT_D!J42&lt;&gt;"",NT_D!J42,"")</f>
      </c>
      <c r="H378" s="224">
        <f t="shared" si="13"/>
        <v>0</v>
      </c>
      <c r="I378" s="27">
        <f t="shared" si="14"/>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148</v>
      </c>
      <c r="E379" s="27">
        <v>5</v>
      </c>
      <c r="F379" s="225">
        <f>NT_D!I43</f>
        <v>32</v>
      </c>
      <c r="G379" s="225">
        <f>IF(NT_D!J43&lt;&gt;"",NT_D!J43,"")</f>
      </c>
      <c r="H379" s="224">
        <f t="shared" si="13"/>
        <v>0</v>
      </c>
      <c r="I379" s="27">
        <f t="shared" si="14"/>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148</v>
      </c>
      <c r="E380" s="27">
        <v>5</v>
      </c>
      <c r="F380" s="225">
        <f>NT_D!I44</f>
        <v>33</v>
      </c>
      <c r="G380" s="225">
        <f>IF(NT_D!J44&lt;&gt;"",NT_D!J44,"")</f>
      </c>
      <c r="H380" s="224">
        <f t="shared" si="13"/>
        <v>0</v>
      </c>
      <c r="I380" s="27">
        <f t="shared" si="14"/>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148</v>
      </c>
      <c r="E381" s="27">
        <v>5</v>
      </c>
      <c r="F381" s="225">
        <f>NT_D!I45</f>
        <v>34</v>
      </c>
      <c r="G381" s="225">
        <f>IF(NT_D!J45&lt;&gt;"",NT_D!J45,"")</f>
      </c>
      <c r="H381" s="224">
        <f t="shared" si="13"/>
        <v>0</v>
      </c>
      <c r="I381" s="27">
        <f t="shared" si="14"/>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148</v>
      </c>
      <c r="E382" s="27">
        <v>5</v>
      </c>
      <c r="F382" s="225">
        <f>NT_D!I46</f>
        <v>35</v>
      </c>
      <c r="G382" s="225">
        <f>IF(NT_D!J46&lt;&gt;"",NT_D!J46,"")</f>
      </c>
      <c r="H382" s="224">
        <f t="shared" si="13"/>
        <v>0</v>
      </c>
      <c r="I382" s="27">
        <f t="shared" si="14"/>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148</v>
      </c>
      <c r="E383" s="27">
        <v>5</v>
      </c>
      <c r="F383" s="225">
        <f>NT_D!I47</f>
        <v>36</v>
      </c>
      <c r="G383" s="225">
        <f>IF(NT_D!J47&lt;&gt;"",NT_D!J47,"")</f>
      </c>
      <c r="H383" s="224">
        <f t="shared" si="13"/>
        <v>0</v>
      </c>
      <c r="I383" s="27">
        <f t="shared" si="14"/>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148</v>
      </c>
      <c r="E384" s="27">
        <v>5</v>
      </c>
      <c r="F384" s="225">
        <f>NT_D!I48</f>
        <v>37</v>
      </c>
      <c r="G384" s="225">
        <f>IF(NT_D!J48&lt;&gt;"",NT_D!J48,"")</f>
      </c>
      <c r="H384" s="224">
        <f t="shared" si="13"/>
        <v>0</v>
      </c>
      <c r="I384" s="27">
        <f t="shared" si="14"/>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148</v>
      </c>
      <c r="E385" s="27">
        <v>5</v>
      </c>
      <c r="F385" s="225">
        <f>NT_D!I49</f>
        <v>38</v>
      </c>
      <c r="G385" s="225">
        <f>IF(NT_D!J49&lt;&gt;"",NT_D!J49,"")</f>
      </c>
      <c r="H385" s="224">
        <f t="shared" si="13"/>
        <v>0</v>
      </c>
      <c r="I385" s="27">
        <f t="shared" si="14"/>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148</v>
      </c>
      <c r="E386" s="27">
        <v>5</v>
      </c>
      <c r="F386" s="225">
        <f>NT_D!I50</f>
        <v>39</v>
      </c>
      <c r="G386" s="225">
        <f>IF(NT_D!J50&lt;&gt;"",NT_D!J50,"")</f>
      </c>
      <c r="H386" s="224">
        <f aca="true" t="shared" si="15" ref="H386:H392">J386/100*F386+2*K386/100*F386</f>
        <v>0</v>
      </c>
      <c r="I386" s="27">
        <f aca="true" t="shared" si="16" ref="I386:I392">ABS(ROUND(J386,0)-J386)+ABS(ROUND(K386,0)-K386)</f>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148</v>
      </c>
      <c r="E387" s="27">
        <v>5</v>
      </c>
      <c r="F387" s="225">
        <f>NT_D!I51</f>
        <v>40</v>
      </c>
      <c r="G387" s="225">
        <f>IF(NT_D!J51&lt;&gt;"",NT_D!J51,"")</f>
      </c>
      <c r="H387" s="224">
        <f t="shared" si="15"/>
        <v>0</v>
      </c>
      <c r="I387" s="27">
        <f t="shared" si="16"/>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148</v>
      </c>
      <c r="E388" s="27">
        <v>5</v>
      </c>
      <c r="F388" s="225">
        <f>NT_D!I52</f>
        <v>41</v>
      </c>
      <c r="G388" s="225">
        <f>IF(NT_D!J52&lt;&gt;"",NT_D!J52,"")</f>
      </c>
      <c r="H388" s="224">
        <f t="shared" si="15"/>
        <v>0</v>
      </c>
      <c r="I388" s="27">
        <f t="shared" si="16"/>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148</v>
      </c>
      <c r="E389" s="27">
        <v>5</v>
      </c>
      <c r="F389" s="225">
        <f>NT_D!I53</f>
        <v>42</v>
      </c>
      <c r="G389" s="225">
        <f>IF(NT_D!J53&lt;&gt;"",NT_D!J53,"")</f>
      </c>
      <c r="H389" s="224">
        <f t="shared" si="15"/>
        <v>0</v>
      </c>
      <c r="I389" s="27">
        <f t="shared" si="16"/>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148</v>
      </c>
      <c r="E390" s="27">
        <v>5</v>
      </c>
      <c r="F390" s="225">
        <f>NT_D!I54</f>
        <v>43</v>
      </c>
      <c r="G390" s="225">
        <f>IF(NT_D!J54&lt;&gt;"",NT_D!J54,"")</f>
      </c>
      <c r="H390" s="224">
        <f t="shared" si="15"/>
        <v>0</v>
      </c>
      <c r="I390" s="27">
        <f t="shared" si="16"/>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148</v>
      </c>
      <c r="E391" s="27">
        <v>5</v>
      </c>
      <c r="F391" s="225">
        <f>NT_D!I55</f>
        <v>44</v>
      </c>
      <c r="G391" s="225">
        <f>IF(NT_D!J55&lt;&gt;"",NT_D!J55,"")</f>
      </c>
      <c r="H391" s="224">
        <f t="shared" si="15"/>
        <v>0</v>
      </c>
      <c r="I391" s="27">
        <f t="shared" si="16"/>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148</v>
      </c>
      <c r="E392" s="30">
        <v>5</v>
      </c>
      <c r="F392" s="227">
        <f>NT_D!I56</f>
        <v>45</v>
      </c>
      <c r="G392" s="227">
        <f>IF(NT_D!J56&lt;&gt;"",NT_D!J56,"")</f>
      </c>
      <c r="H392" s="228">
        <f t="shared" si="15"/>
        <v>0</v>
      </c>
      <c r="I392" s="30">
        <f t="shared" si="16"/>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1943</v>
      </c>
      <c r="B1" s="273"/>
      <c r="C1" s="107" t="s">
        <v>842</v>
      </c>
      <c r="D1" s="104" t="s">
        <v>1016</v>
      </c>
      <c r="E1" s="104" t="s">
        <v>154</v>
      </c>
      <c r="F1" s="125" t="s">
        <v>987</v>
      </c>
      <c r="G1" s="104" t="s">
        <v>840</v>
      </c>
      <c r="H1" s="125" t="s">
        <v>839</v>
      </c>
      <c r="I1" s="104" t="s">
        <v>1069</v>
      </c>
      <c r="J1" s="105"/>
      <c r="O1" s="3">
        <f>SUM(N9:N108)</f>
        <v>0</v>
      </c>
    </row>
    <row r="2" spans="1:10" s="3" customFormat="1" ht="19.5" customHeight="1">
      <c r="A2" s="274"/>
      <c r="B2" s="275"/>
      <c r="C2" s="108" t="s">
        <v>1079</v>
      </c>
      <c r="D2" s="109" t="s">
        <v>915</v>
      </c>
      <c r="E2" s="109" t="s">
        <v>1161</v>
      </c>
      <c r="F2" s="109" t="s">
        <v>828</v>
      </c>
      <c r="G2" s="109" t="s">
        <v>982</v>
      </c>
      <c r="H2" s="109" t="s">
        <v>902</v>
      </c>
      <c r="I2" s="110" t="s">
        <v>845</v>
      </c>
      <c r="J2" s="106"/>
    </row>
    <row r="3" spans="1:11" s="3" customFormat="1" ht="60.75" customHeight="1">
      <c r="A3" s="603" t="s">
        <v>2961</v>
      </c>
      <c r="B3" s="604"/>
      <c r="C3" s="605"/>
      <c r="D3" s="605"/>
      <c r="E3" s="605"/>
      <c r="F3" s="605"/>
      <c r="G3" s="605"/>
      <c r="H3" s="605"/>
      <c r="I3" s="605"/>
      <c r="J3" s="605"/>
      <c r="K3" s="606"/>
    </row>
    <row r="4" spans="1:11" s="3" customFormat="1" ht="19.5" customHeight="1">
      <c r="A4" s="622" t="s">
        <v>2402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2307731; Vod i odvodnja Zgb županije</v>
      </c>
      <c r="B6" s="627"/>
      <c r="C6" s="627"/>
      <c r="D6" s="627"/>
      <c r="E6" s="627"/>
      <c r="F6" s="627"/>
      <c r="G6" s="627"/>
      <c r="H6" s="627"/>
      <c r="I6" s="627"/>
      <c r="J6" s="627"/>
      <c r="K6" s="628"/>
    </row>
    <row r="7" spans="1:11" s="3" customFormat="1" ht="15" customHeight="1" thickBot="1">
      <c r="A7" s="601" t="s">
        <v>847</v>
      </c>
      <c r="B7" s="615" t="s">
        <v>1866</v>
      </c>
      <c r="C7" s="615"/>
      <c r="D7" s="614" t="s">
        <v>1655</v>
      </c>
      <c r="E7" s="608"/>
      <c r="F7" s="608"/>
      <c r="G7" s="608"/>
      <c r="H7" s="608"/>
      <c r="I7" s="607" t="s">
        <v>976</v>
      </c>
      <c r="J7" s="608"/>
      <c r="K7" s="112" t="s">
        <v>914</v>
      </c>
    </row>
    <row r="8" spans="1:11" s="3" customFormat="1" ht="13.5" customHeight="1">
      <c r="A8" s="602"/>
      <c r="B8" s="598">
        <v>1</v>
      </c>
      <c r="C8" s="599"/>
      <c r="D8" s="598">
        <v>2</v>
      </c>
      <c r="E8" s="600"/>
      <c r="F8" s="600"/>
      <c r="G8" s="600"/>
      <c r="H8" s="599"/>
      <c r="I8" s="598">
        <v>3</v>
      </c>
      <c r="J8" s="599"/>
      <c r="K8" s="113">
        <v>4</v>
      </c>
    </row>
    <row r="9" spans="1:11" ht="13.5" customHeight="1">
      <c r="A9" s="19" t="s">
        <v>23</v>
      </c>
      <c r="B9" s="620"/>
      <c r="C9" s="621"/>
      <c r="D9" s="619"/>
      <c r="E9" s="619"/>
      <c r="F9" s="619"/>
      <c r="G9" s="619"/>
      <c r="H9" s="619"/>
      <c r="I9" s="619"/>
      <c r="J9" s="619"/>
      <c r="K9" s="20"/>
    </row>
    <row r="10" spans="1:11" ht="13.5" customHeight="1">
      <c r="A10" s="17" t="s">
        <v>24</v>
      </c>
      <c r="B10" s="617"/>
      <c r="C10" s="618"/>
      <c r="D10" s="616"/>
      <c r="E10" s="616"/>
      <c r="F10" s="616"/>
      <c r="G10" s="616"/>
      <c r="H10" s="616"/>
      <c r="I10" s="616"/>
      <c r="J10" s="616"/>
      <c r="K10" s="18"/>
    </row>
    <row r="11" spans="1:11" ht="13.5" customHeight="1">
      <c r="A11" s="17" t="s">
        <v>25</v>
      </c>
      <c r="B11" s="617"/>
      <c r="C11" s="618"/>
      <c r="D11" s="616"/>
      <c r="E11" s="616"/>
      <c r="F11" s="616"/>
      <c r="G11" s="616"/>
      <c r="H11" s="616"/>
      <c r="I11" s="616"/>
      <c r="J11" s="616"/>
      <c r="K11" s="18"/>
    </row>
    <row r="12" spans="1:11" ht="13.5" customHeight="1">
      <c r="A12" s="17" t="s">
        <v>26</v>
      </c>
      <c r="B12" s="617"/>
      <c r="C12" s="618"/>
      <c r="D12" s="616"/>
      <c r="E12" s="616"/>
      <c r="F12" s="616"/>
      <c r="G12" s="616"/>
      <c r="H12" s="616"/>
      <c r="I12" s="616"/>
      <c r="J12" s="616"/>
      <c r="K12" s="18"/>
    </row>
    <row r="13" spans="1:11" ht="13.5" customHeight="1">
      <c r="A13" s="17" t="s">
        <v>27</v>
      </c>
      <c r="B13" s="617"/>
      <c r="C13" s="618"/>
      <c r="D13" s="616"/>
      <c r="E13" s="616"/>
      <c r="F13" s="616"/>
      <c r="G13" s="616"/>
      <c r="H13" s="616"/>
      <c r="I13" s="616"/>
      <c r="J13" s="616"/>
      <c r="K13" s="18"/>
    </row>
    <row r="14" spans="1:11" ht="13.5" customHeight="1">
      <c r="A14" s="17" t="s">
        <v>28</v>
      </c>
      <c r="B14" s="617"/>
      <c r="C14" s="618"/>
      <c r="D14" s="616"/>
      <c r="E14" s="616"/>
      <c r="F14" s="616"/>
      <c r="G14" s="616"/>
      <c r="H14" s="616"/>
      <c r="I14" s="616"/>
      <c r="J14" s="616"/>
      <c r="K14" s="18"/>
    </row>
    <row r="15" spans="1:11" ht="13.5" customHeight="1">
      <c r="A15" s="17" t="s">
        <v>29</v>
      </c>
      <c r="B15" s="617"/>
      <c r="C15" s="618"/>
      <c r="D15" s="616"/>
      <c r="E15" s="616"/>
      <c r="F15" s="616"/>
      <c r="G15" s="616"/>
      <c r="H15" s="616"/>
      <c r="I15" s="616"/>
      <c r="J15" s="616"/>
      <c r="K15" s="18"/>
    </row>
    <row r="16" spans="1:11" ht="13.5" customHeight="1">
      <c r="A16" s="17" t="s">
        <v>30</v>
      </c>
      <c r="B16" s="617"/>
      <c r="C16" s="618"/>
      <c r="D16" s="616"/>
      <c r="E16" s="616"/>
      <c r="F16" s="616"/>
      <c r="G16" s="616"/>
      <c r="H16" s="616"/>
      <c r="I16" s="616"/>
      <c r="J16" s="616"/>
      <c r="K16" s="18"/>
    </row>
    <row r="17" spans="1:11" ht="13.5" customHeight="1">
      <c r="A17" s="17" t="s">
        <v>31</v>
      </c>
      <c r="B17" s="617"/>
      <c r="C17" s="618"/>
      <c r="D17" s="616"/>
      <c r="E17" s="616"/>
      <c r="F17" s="616"/>
      <c r="G17" s="616"/>
      <c r="H17" s="616"/>
      <c r="I17" s="616"/>
      <c r="J17" s="616"/>
      <c r="K17" s="18"/>
    </row>
    <row r="18" spans="1:11" ht="13.5" customHeight="1">
      <c r="A18" s="17" t="s">
        <v>40</v>
      </c>
      <c r="B18" s="617"/>
      <c r="C18" s="618"/>
      <c r="D18" s="616"/>
      <c r="E18" s="616"/>
      <c r="F18" s="616"/>
      <c r="G18" s="616"/>
      <c r="H18" s="616"/>
      <c r="I18" s="616"/>
      <c r="J18" s="616"/>
      <c r="K18" s="18"/>
    </row>
    <row r="19" spans="1:11" ht="13.5" customHeight="1">
      <c r="A19" s="17" t="s">
        <v>42</v>
      </c>
      <c r="B19" s="617"/>
      <c r="C19" s="618"/>
      <c r="D19" s="616"/>
      <c r="E19" s="616"/>
      <c r="F19" s="616"/>
      <c r="G19" s="616"/>
      <c r="H19" s="616"/>
      <c r="I19" s="616"/>
      <c r="J19" s="616"/>
      <c r="K19" s="18"/>
    </row>
    <row r="20" spans="1:11" ht="13.5" customHeight="1">
      <c r="A20" s="17" t="s">
        <v>43</v>
      </c>
      <c r="B20" s="617"/>
      <c r="C20" s="618"/>
      <c r="D20" s="616"/>
      <c r="E20" s="616"/>
      <c r="F20" s="616"/>
      <c r="G20" s="616"/>
      <c r="H20" s="616"/>
      <c r="I20" s="616"/>
      <c r="J20" s="616"/>
      <c r="K20" s="18"/>
    </row>
    <row r="21" spans="1:11" ht="13.5" customHeight="1">
      <c r="A21" s="17" t="s">
        <v>44</v>
      </c>
      <c r="B21" s="617"/>
      <c r="C21" s="618"/>
      <c r="D21" s="616"/>
      <c r="E21" s="616"/>
      <c r="F21" s="616"/>
      <c r="G21" s="616"/>
      <c r="H21" s="616"/>
      <c r="I21" s="616"/>
      <c r="J21" s="616"/>
      <c r="K21" s="18"/>
    </row>
    <row r="22" spans="1:11" ht="13.5" customHeight="1">
      <c r="A22" s="17" t="s">
        <v>45</v>
      </c>
      <c r="B22" s="617"/>
      <c r="C22" s="618"/>
      <c r="D22" s="616"/>
      <c r="E22" s="616"/>
      <c r="F22" s="616"/>
      <c r="G22" s="616"/>
      <c r="H22" s="616"/>
      <c r="I22" s="616"/>
      <c r="J22" s="616"/>
      <c r="K22" s="18"/>
    </row>
    <row r="23" spans="1:11" ht="13.5" customHeight="1">
      <c r="A23" s="17" t="s">
        <v>46</v>
      </c>
      <c r="B23" s="617"/>
      <c r="C23" s="618"/>
      <c r="D23" s="616"/>
      <c r="E23" s="616"/>
      <c r="F23" s="616"/>
      <c r="G23" s="616"/>
      <c r="H23" s="616"/>
      <c r="I23" s="616"/>
      <c r="J23" s="616"/>
      <c r="K23" s="18"/>
    </row>
    <row r="24" spans="1:11" ht="13.5" customHeight="1">
      <c r="A24" s="17" t="s">
        <v>47</v>
      </c>
      <c r="B24" s="617"/>
      <c r="C24" s="618"/>
      <c r="D24" s="616"/>
      <c r="E24" s="616"/>
      <c r="F24" s="616"/>
      <c r="G24" s="616"/>
      <c r="H24" s="616"/>
      <c r="I24" s="616"/>
      <c r="J24" s="616"/>
      <c r="K24" s="18"/>
    </row>
    <row r="25" spans="1:11" ht="13.5" customHeight="1">
      <c r="A25" s="17" t="s">
        <v>48</v>
      </c>
      <c r="B25" s="617"/>
      <c r="C25" s="618"/>
      <c r="D25" s="616"/>
      <c r="E25" s="616"/>
      <c r="F25" s="616"/>
      <c r="G25" s="616"/>
      <c r="H25" s="616"/>
      <c r="I25" s="616"/>
      <c r="J25" s="616"/>
      <c r="K25" s="18"/>
    </row>
    <row r="26" spans="1:11" ht="13.5" customHeight="1">
      <c r="A26" s="17" t="s">
        <v>49</v>
      </c>
      <c r="B26" s="617"/>
      <c r="C26" s="618"/>
      <c r="D26" s="616"/>
      <c r="E26" s="616"/>
      <c r="F26" s="616"/>
      <c r="G26" s="616"/>
      <c r="H26" s="616"/>
      <c r="I26" s="616"/>
      <c r="J26" s="616"/>
      <c r="K26" s="18"/>
    </row>
    <row r="27" spans="1:11" ht="13.5" customHeight="1">
      <c r="A27" s="17" t="s">
        <v>50</v>
      </c>
      <c r="B27" s="617"/>
      <c r="C27" s="618"/>
      <c r="D27" s="616"/>
      <c r="E27" s="616"/>
      <c r="F27" s="616"/>
      <c r="G27" s="616"/>
      <c r="H27" s="616"/>
      <c r="I27" s="616"/>
      <c r="J27" s="616"/>
      <c r="K27" s="18"/>
    </row>
    <row r="28" spans="1:11" ht="13.5" customHeight="1">
      <c r="A28" s="17" t="s">
        <v>52</v>
      </c>
      <c r="B28" s="617"/>
      <c r="C28" s="618"/>
      <c r="D28" s="616"/>
      <c r="E28" s="616"/>
      <c r="F28" s="616"/>
      <c r="G28" s="616"/>
      <c r="H28" s="616"/>
      <c r="I28" s="616"/>
      <c r="J28" s="616"/>
      <c r="K28" s="18"/>
    </row>
    <row r="29" spans="1:11" ht="13.5" customHeight="1">
      <c r="A29" s="17" t="s">
        <v>53</v>
      </c>
      <c r="B29" s="617"/>
      <c r="C29" s="618"/>
      <c r="D29" s="616"/>
      <c r="E29" s="616"/>
      <c r="F29" s="616"/>
      <c r="G29" s="616"/>
      <c r="H29" s="616"/>
      <c r="I29" s="616"/>
      <c r="J29" s="616"/>
      <c r="K29" s="18"/>
    </row>
    <row r="30" spans="1:11" ht="13.5" customHeight="1">
      <c r="A30" s="17" t="s">
        <v>54</v>
      </c>
      <c r="B30" s="617"/>
      <c r="C30" s="618"/>
      <c r="D30" s="616"/>
      <c r="E30" s="616"/>
      <c r="F30" s="616"/>
      <c r="G30" s="616"/>
      <c r="H30" s="616"/>
      <c r="I30" s="616"/>
      <c r="J30" s="616"/>
      <c r="K30" s="18"/>
    </row>
    <row r="31" spans="1:11" ht="13.5" customHeight="1">
      <c r="A31" s="17" t="s">
        <v>55</v>
      </c>
      <c r="B31" s="617"/>
      <c r="C31" s="618"/>
      <c r="D31" s="616"/>
      <c r="E31" s="616"/>
      <c r="F31" s="616"/>
      <c r="G31" s="616"/>
      <c r="H31" s="616"/>
      <c r="I31" s="616"/>
      <c r="J31" s="616"/>
      <c r="K31" s="18"/>
    </row>
    <row r="32" spans="1:11" ht="13.5" customHeight="1">
      <c r="A32" s="17" t="s">
        <v>56</v>
      </c>
      <c r="B32" s="617"/>
      <c r="C32" s="618"/>
      <c r="D32" s="616"/>
      <c r="E32" s="616"/>
      <c r="F32" s="616"/>
      <c r="G32" s="616"/>
      <c r="H32" s="616"/>
      <c r="I32" s="616"/>
      <c r="J32" s="616"/>
      <c r="K32" s="18"/>
    </row>
    <row r="33" spans="1:11" ht="13.5" customHeight="1">
      <c r="A33" s="17" t="s">
        <v>57</v>
      </c>
      <c r="B33" s="617"/>
      <c r="C33" s="618"/>
      <c r="D33" s="616"/>
      <c r="E33" s="616"/>
      <c r="F33" s="616"/>
      <c r="G33" s="616"/>
      <c r="H33" s="616"/>
      <c r="I33" s="616"/>
      <c r="J33" s="616"/>
      <c r="K33" s="18"/>
    </row>
    <row r="34" spans="1:11" ht="13.5" customHeight="1">
      <c r="A34" s="17" t="s">
        <v>58</v>
      </c>
      <c r="B34" s="617"/>
      <c r="C34" s="618"/>
      <c r="D34" s="616"/>
      <c r="E34" s="616"/>
      <c r="F34" s="616"/>
      <c r="G34" s="616"/>
      <c r="H34" s="616"/>
      <c r="I34" s="616"/>
      <c r="J34" s="616"/>
      <c r="K34" s="18"/>
    </row>
    <row r="35" spans="1:11" ht="13.5" customHeight="1">
      <c r="A35" s="17" t="s">
        <v>59</v>
      </c>
      <c r="B35" s="617"/>
      <c r="C35" s="618"/>
      <c r="D35" s="616"/>
      <c r="E35" s="616"/>
      <c r="F35" s="616"/>
      <c r="G35" s="616"/>
      <c r="H35" s="616"/>
      <c r="I35" s="616"/>
      <c r="J35" s="616"/>
      <c r="K35" s="18"/>
    </row>
    <row r="36" spans="1:11" ht="13.5" customHeight="1">
      <c r="A36" s="17" t="s">
        <v>60</v>
      </c>
      <c r="B36" s="617"/>
      <c r="C36" s="618"/>
      <c r="D36" s="616"/>
      <c r="E36" s="616"/>
      <c r="F36" s="616"/>
      <c r="G36" s="616"/>
      <c r="H36" s="616"/>
      <c r="I36" s="616"/>
      <c r="J36" s="616"/>
      <c r="K36" s="18"/>
    </row>
    <row r="37" spans="1:11" ht="13.5" customHeight="1">
      <c r="A37" s="17" t="s">
        <v>61</v>
      </c>
      <c r="B37" s="617"/>
      <c r="C37" s="618"/>
      <c r="D37" s="616"/>
      <c r="E37" s="616"/>
      <c r="F37" s="616"/>
      <c r="G37" s="616"/>
      <c r="H37" s="616"/>
      <c r="I37" s="616"/>
      <c r="J37" s="616"/>
      <c r="K37" s="18"/>
    </row>
    <row r="38" spans="1:11" ht="13.5" customHeight="1">
      <c r="A38" s="17" t="s">
        <v>63</v>
      </c>
      <c r="B38" s="617"/>
      <c r="C38" s="618"/>
      <c r="D38" s="616"/>
      <c r="E38" s="616"/>
      <c r="F38" s="616"/>
      <c r="G38" s="616"/>
      <c r="H38" s="616"/>
      <c r="I38" s="616"/>
      <c r="J38" s="616"/>
      <c r="K38" s="18"/>
    </row>
    <row r="39" spans="1:11" ht="13.5" customHeight="1">
      <c r="A39" s="17" t="s">
        <v>64</v>
      </c>
      <c r="B39" s="617"/>
      <c r="C39" s="618"/>
      <c r="D39" s="616"/>
      <c r="E39" s="616"/>
      <c r="F39" s="616"/>
      <c r="G39" s="616"/>
      <c r="H39" s="616"/>
      <c r="I39" s="616"/>
      <c r="J39" s="616"/>
      <c r="K39" s="18"/>
    </row>
    <row r="40" spans="1:11" ht="13.5" customHeight="1">
      <c r="A40" s="17" t="s">
        <v>65</v>
      </c>
      <c r="B40" s="617"/>
      <c r="C40" s="618"/>
      <c r="D40" s="616"/>
      <c r="E40" s="616"/>
      <c r="F40" s="616"/>
      <c r="G40" s="616"/>
      <c r="H40" s="616"/>
      <c r="I40" s="616"/>
      <c r="J40" s="616"/>
      <c r="K40" s="18"/>
    </row>
    <row r="41" spans="1:11" ht="13.5" customHeight="1">
      <c r="A41" s="17" t="s">
        <v>66</v>
      </c>
      <c r="B41" s="617"/>
      <c r="C41" s="618"/>
      <c r="D41" s="616"/>
      <c r="E41" s="616"/>
      <c r="F41" s="616"/>
      <c r="G41" s="616"/>
      <c r="H41" s="616"/>
      <c r="I41" s="616"/>
      <c r="J41" s="616"/>
      <c r="K41" s="18"/>
    </row>
    <row r="42" spans="1:11" ht="13.5" customHeight="1">
      <c r="A42" s="17" t="s">
        <v>67</v>
      </c>
      <c r="B42" s="617"/>
      <c r="C42" s="618"/>
      <c r="D42" s="616"/>
      <c r="E42" s="616"/>
      <c r="F42" s="616"/>
      <c r="G42" s="616"/>
      <c r="H42" s="616"/>
      <c r="I42" s="616"/>
      <c r="J42" s="616"/>
      <c r="K42" s="18"/>
    </row>
    <row r="43" spans="1:11" ht="13.5" customHeight="1">
      <c r="A43" s="17" t="s">
        <v>68</v>
      </c>
      <c r="B43" s="617"/>
      <c r="C43" s="618"/>
      <c r="D43" s="616"/>
      <c r="E43" s="616"/>
      <c r="F43" s="616"/>
      <c r="G43" s="616"/>
      <c r="H43" s="616"/>
      <c r="I43" s="616"/>
      <c r="J43" s="616"/>
      <c r="K43" s="18"/>
    </row>
    <row r="44" spans="1:11" ht="13.5" customHeight="1">
      <c r="A44" s="17" t="s">
        <v>69</v>
      </c>
      <c r="B44" s="617"/>
      <c r="C44" s="618"/>
      <c r="D44" s="616"/>
      <c r="E44" s="616"/>
      <c r="F44" s="616"/>
      <c r="G44" s="616"/>
      <c r="H44" s="616"/>
      <c r="I44" s="616"/>
      <c r="J44" s="616"/>
      <c r="K44" s="18"/>
    </row>
    <row r="45" spans="1:11" ht="13.5" customHeight="1">
      <c r="A45" s="17" t="s">
        <v>70</v>
      </c>
      <c r="B45" s="617"/>
      <c r="C45" s="618"/>
      <c r="D45" s="616"/>
      <c r="E45" s="616"/>
      <c r="F45" s="616"/>
      <c r="G45" s="616"/>
      <c r="H45" s="616"/>
      <c r="I45" s="616"/>
      <c r="J45" s="616"/>
      <c r="K45" s="18"/>
    </row>
    <row r="46" spans="1:11" ht="13.5" customHeight="1">
      <c r="A46" s="17" t="s">
        <v>71</v>
      </c>
      <c r="B46" s="617"/>
      <c r="C46" s="618"/>
      <c r="D46" s="616"/>
      <c r="E46" s="616"/>
      <c r="F46" s="616"/>
      <c r="G46" s="616"/>
      <c r="H46" s="616"/>
      <c r="I46" s="616"/>
      <c r="J46" s="616"/>
      <c r="K46" s="18"/>
    </row>
    <row r="47" spans="1:11" ht="13.5" customHeight="1">
      <c r="A47" s="17" t="s">
        <v>72</v>
      </c>
      <c r="B47" s="617"/>
      <c r="C47" s="618"/>
      <c r="D47" s="616"/>
      <c r="E47" s="616"/>
      <c r="F47" s="616"/>
      <c r="G47" s="616"/>
      <c r="H47" s="616"/>
      <c r="I47" s="616"/>
      <c r="J47" s="616"/>
      <c r="K47" s="18"/>
    </row>
    <row r="48" spans="1:11" ht="13.5" customHeight="1">
      <c r="A48" s="17" t="s">
        <v>74</v>
      </c>
      <c r="B48" s="617"/>
      <c r="C48" s="618"/>
      <c r="D48" s="616"/>
      <c r="E48" s="616"/>
      <c r="F48" s="616"/>
      <c r="G48" s="616"/>
      <c r="H48" s="616"/>
      <c r="I48" s="616"/>
      <c r="J48" s="616"/>
      <c r="K48" s="18"/>
    </row>
    <row r="49" spans="1:11" ht="13.5" customHeight="1">
      <c r="A49" s="17" t="s">
        <v>75</v>
      </c>
      <c r="B49" s="617"/>
      <c r="C49" s="618"/>
      <c r="D49" s="616"/>
      <c r="E49" s="616"/>
      <c r="F49" s="616"/>
      <c r="G49" s="616"/>
      <c r="H49" s="616"/>
      <c r="I49" s="616"/>
      <c r="J49" s="616"/>
      <c r="K49" s="18"/>
    </row>
    <row r="50" spans="1:11" ht="13.5" customHeight="1">
      <c r="A50" s="17" t="s">
        <v>76</v>
      </c>
      <c r="B50" s="617"/>
      <c r="C50" s="618"/>
      <c r="D50" s="616"/>
      <c r="E50" s="616"/>
      <c r="F50" s="616"/>
      <c r="G50" s="616"/>
      <c r="H50" s="616"/>
      <c r="I50" s="616"/>
      <c r="J50" s="616"/>
      <c r="K50" s="18"/>
    </row>
    <row r="51" spans="1:11" ht="13.5" customHeight="1">
      <c r="A51" s="17" t="s">
        <v>77</v>
      </c>
      <c r="B51" s="617"/>
      <c r="C51" s="618"/>
      <c r="D51" s="616"/>
      <c r="E51" s="616"/>
      <c r="F51" s="616"/>
      <c r="G51" s="616"/>
      <c r="H51" s="616"/>
      <c r="I51" s="616"/>
      <c r="J51" s="616"/>
      <c r="K51" s="18"/>
    </row>
    <row r="52" spans="1:11" ht="13.5" customHeight="1">
      <c r="A52" s="17" t="s">
        <v>78</v>
      </c>
      <c r="B52" s="617"/>
      <c r="C52" s="618"/>
      <c r="D52" s="616"/>
      <c r="E52" s="616"/>
      <c r="F52" s="616"/>
      <c r="G52" s="616"/>
      <c r="H52" s="616"/>
      <c r="I52" s="616"/>
      <c r="J52" s="616"/>
      <c r="K52" s="18"/>
    </row>
    <row r="53" spans="1:11" ht="13.5" customHeight="1">
      <c r="A53" s="17" t="s">
        <v>79</v>
      </c>
      <c r="B53" s="617"/>
      <c r="C53" s="618"/>
      <c r="D53" s="616"/>
      <c r="E53" s="616"/>
      <c r="F53" s="616"/>
      <c r="G53" s="616"/>
      <c r="H53" s="616"/>
      <c r="I53" s="616"/>
      <c r="J53" s="616"/>
      <c r="K53" s="18"/>
    </row>
    <row r="54" spans="1:11" ht="13.5" customHeight="1">
      <c r="A54" s="17" t="s">
        <v>80</v>
      </c>
      <c r="B54" s="617"/>
      <c r="C54" s="618"/>
      <c r="D54" s="616"/>
      <c r="E54" s="616"/>
      <c r="F54" s="616"/>
      <c r="G54" s="616"/>
      <c r="H54" s="616"/>
      <c r="I54" s="616"/>
      <c r="J54" s="616"/>
      <c r="K54" s="18"/>
    </row>
    <row r="55" spans="1:11" ht="13.5" customHeight="1">
      <c r="A55" s="17" t="s">
        <v>81</v>
      </c>
      <c r="B55" s="617"/>
      <c r="C55" s="618"/>
      <c r="D55" s="616"/>
      <c r="E55" s="616"/>
      <c r="F55" s="616"/>
      <c r="G55" s="616"/>
      <c r="H55" s="616"/>
      <c r="I55" s="616"/>
      <c r="J55" s="616"/>
      <c r="K55" s="18"/>
    </row>
    <row r="56" spans="1:11" ht="13.5" customHeight="1">
      <c r="A56" s="17" t="s">
        <v>82</v>
      </c>
      <c r="B56" s="617"/>
      <c r="C56" s="618"/>
      <c r="D56" s="616"/>
      <c r="E56" s="616"/>
      <c r="F56" s="616"/>
      <c r="G56" s="616"/>
      <c r="H56" s="616"/>
      <c r="I56" s="616"/>
      <c r="J56" s="616"/>
      <c r="K56" s="18"/>
    </row>
    <row r="57" spans="1:11" ht="13.5" customHeight="1">
      <c r="A57" s="17" t="s">
        <v>83</v>
      </c>
      <c r="B57" s="617"/>
      <c r="C57" s="618"/>
      <c r="D57" s="616"/>
      <c r="E57" s="616"/>
      <c r="F57" s="616"/>
      <c r="G57" s="616"/>
      <c r="H57" s="616"/>
      <c r="I57" s="616"/>
      <c r="J57" s="616"/>
      <c r="K57" s="18"/>
    </row>
    <row r="58" spans="1:11" ht="13.5" customHeight="1">
      <c r="A58" s="17" t="s">
        <v>85</v>
      </c>
      <c r="B58" s="617"/>
      <c r="C58" s="618"/>
      <c r="D58" s="616"/>
      <c r="E58" s="616"/>
      <c r="F58" s="616"/>
      <c r="G58" s="616"/>
      <c r="H58" s="616"/>
      <c r="I58" s="616"/>
      <c r="J58" s="616"/>
      <c r="K58" s="18"/>
    </row>
    <row r="59" spans="1:11" ht="13.5" customHeight="1">
      <c r="A59" s="17" t="s">
        <v>86</v>
      </c>
      <c r="B59" s="617"/>
      <c r="C59" s="618"/>
      <c r="D59" s="616"/>
      <c r="E59" s="616"/>
      <c r="F59" s="616"/>
      <c r="G59" s="616"/>
      <c r="H59" s="616"/>
      <c r="I59" s="616"/>
      <c r="J59" s="616"/>
      <c r="K59" s="18"/>
    </row>
    <row r="60" spans="1:11" ht="13.5" customHeight="1">
      <c r="A60" s="17" t="s">
        <v>87</v>
      </c>
      <c r="B60" s="617"/>
      <c r="C60" s="618"/>
      <c r="D60" s="616"/>
      <c r="E60" s="616"/>
      <c r="F60" s="616"/>
      <c r="G60" s="616"/>
      <c r="H60" s="616"/>
      <c r="I60" s="616"/>
      <c r="J60" s="616"/>
      <c r="K60" s="18"/>
    </row>
    <row r="61" spans="1:11" ht="13.5" customHeight="1">
      <c r="A61" s="17" t="s">
        <v>88</v>
      </c>
      <c r="B61" s="617"/>
      <c r="C61" s="618"/>
      <c r="D61" s="616"/>
      <c r="E61" s="616"/>
      <c r="F61" s="616"/>
      <c r="G61" s="616"/>
      <c r="H61" s="616"/>
      <c r="I61" s="616"/>
      <c r="J61" s="616"/>
      <c r="K61" s="18"/>
    </row>
    <row r="62" spans="1:11" ht="13.5" customHeight="1">
      <c r="A62" s="17" t="s">
        <v>89</v>
      </c>
      <c r="B62" s="617"/>
      <c r="C62" s="618"/>
      <c r="D62" s="616"/>
      <c r="E62" s="616"/>
      <c r="F62" s="616"/>
      <c r="G62" s="616"/>
      <c r="H62" s="616"/>
      <c r="I62" s="616"/>
      <c r="J62" s="616"/>
      <c r="K62" s="18"/>
    </row>
    <row r="63" spans="1:11" ht="13.5" customHeight="1">
      <c r="A63" s="17" t="s">
        <v>90</v>
      </c>
      <c r="B63" s="617"/>
      <c r="C63" s="618"/>
      <c r="D63" s="616"/>
      <c r="E63" s="616"/>
      <c r="F63" s="616"/>
      <c r="G63" s="616"/>
      <c r="H63" s="616"/>
      <c r="I63" s="616"/>
      <c r="J63" s="616"/>
      <c r="K63" s="18"/>
    </row>
    <row r="64" spans="1:11" ht="13.5" customHeight="1">
      <c r="A64" s="17" t="s">
        <v>91</v>
      </c>
      <c r="B64" s="617"/>
      <c r="C64" s="618"/>
      <c r="D64" s="616"/>
      <c r="E64" s="616"/>
      <c r="F64" s="616"/>
      <c r="G64" s="616"/>
      <c r="H64" s="616"/>
      <c r="I64" s="616"/>
      <c r="J64" s="616"/>
      <c r="K64" s="18"/>
    </row>
    <row r="65" spans="1:11" ht="13.5" customHeight="1">
      <c r="A65" s="17" t="s">
        <v>92</v>
      </c>
      <c r="B65" s="617"/>
      <c r="C65" s="618"/>
      <c r="D65" s="616"/>
      <c r="E65" s="616"/>
      <c r="F65" s="616"/>
      <c r="G65" s="616"/>
      <c r="H65" s="616"/>
      <c r="I65" s="616"/>
      <c r="J65" s="616"/>
      <c r="K65" s="18"/>
    </row>
    <row r="66" spans="1:11" ht="13.5" customHeight="1">
      <c r="A66" s="17" t="s">
        <v>93</v>
      </c>
      <c r="B66" s="617"/>
      <c r="C66" s="618"/>
      <c r="D66" s="616"/>
      <c r="E66" s="616"/>
      <c r="F66" s="616"/>
      <c r="G66" s="616"/>
      <c r="H66" s="616"/>
      <c r="I66" s="616"/>
      <c r="J66" s="616"/>
      <c r="K66" s="18"/>
    </row>
    <row r="67" spans="1:11" ht="13.5" customHeight="1">
      <c r="A67" s="17" t="s">
        <v>94</v>
      </c>
      <c r="B67" s="617"/>
      <c r="C67" s="618"/>
      <c r="D67" s="616"/>
      <c r="E67" s="616"/>
      <c r="F67" s="616"/>
      <c r="G67" s="616"/>
      <c r="H67" s="616"/>
      <c r="I67" s="616"/>
      <c r="J67" s="616"/>
      <c r="K67" s="18"/>
    </row>
    <row r="68" spans="1:11" ht="13.5" customHeight="1">
      <c r="A68" s="17" t="s">
        <v>96</v>
      </c>
      <c r="B68" s="617"/>
      <c r="C68" s="618"/>
      <c r="D68" s="616"/>
      <c r="E68" s="616"/>
      <c r="F68" s="616"/>
      <c r="G68" s="616"/>
      <c r="H68" s="616"/>
      <c r="I68" s="616"/>
      <c r="J68" s="616"/>
      <c r="K68" s="18"/>
    </row>
    <row r="69" spans="1:11" ht="13.5" customHeight="1">
      <c r="A69" s="17" t="s">
        <v>97</v>
      </c>
      <c r="B69" s="617"/>
      <c r="C69" s="618"/>
      <c r="D69" s="616"/>
      <c r="E69" s="616"/>
      <c r="F69" s="616"/>
      <c r="G69" s="616"/>
      <c r="H69" s="616"/>
      <c r="I69" s="616"/>
      <c r="J69" s="616"/>
      <c r="K69" s="18"/>
    </row>
    <row r="70" spans="1:11" ht="13.5" customHeight="1">
      <c r="A70" s="17" t="s">
        <v>98</v>
      </c>
      <c r="B70" s="617"/>
      <c r="C70" s="618"/>
      <c r="D70" s="616"/>
      <c r="E70" s="616"/>
      <c r="F70" s="616"/>
      <c r="G70" s="616"/>
      <c r="H70" s="616"/>
      <c r="I70" s="616"/>
      <c r="J70" s="616"/>
      <c r="K70" s="18"/>
    </row>
    <row r="71" spans="1:11" ht="13.5" customHeight="1">
      <c r="A71" s="17" t="s">
        <v>99</v>
      </c>
      <c r="B71" s="617"/>
      <c r="C71" s="618"/>
      <c r="D71" s="616"/>
      <c r="E71" s="616"/>
      <c r="F71" s="616"/>
      <c r="G71" s="616"/>
      <c r="H71" s="616"/>
      <c r="I71" s="616"/>
      <c r="J71" s="616"/>
      <c r="K71" s="18"/>
    </row>
    <row r="72" spans="1:11" ht="13.5" customHeight="1">
      <c r="A72" s="17" t="s">
        <v>100</v>
      </c>
      <c r="B72" s="617"/>
      <c r="C72" s="618"/>
      <c r="D72" s="616"/>
      <c r="E72" s="616"/>
      <c r="F72" s="616"/>
      <c r="G72" s="616"/>
      <c r="H72" s="616"/>
      <c r="I72" s="616"/>
      <c r="J72" s="616"/>
      <c r="K72" s="18"/>
    </row>
    <row r="73" spans="1:11" ht="13.5" customHeight="1">
      <c r="A73" s="17" t="s">
        <v>101</v>
      </c>
      <c r="B73" s="617"/>
      <c r="C73" s="618"/>
      <c r="D73" s="616"/>
      <c r="E73" s="616"/>
      <c r="F73" s="616"/>
      <c r="G73" s="616"/>
      <c r="H73" s="616"/>
      <c r="I73" s="616"/>
      <c r="J73" s="616"/>
      <c r="K73" s="18"/>
    </row>
    <row r="74" spans="1:11" ht="13.5" customHeight="1">
      <c r="A74" s="17" t="s">
        <v>102</v>
      </c>
      <c r="B74" s="617"/>
      <c r="C74" s="618"/>
      <c r="D74" s="616"/>
      <c r="E74" s="616"/>
      <c r="F74" s="616"/>
      <c r="G74" s="616"/>
      <c r="H74" s="616"/>
      <c r="I74" s="616"/>
      <c r="J74" s="616"/>
      <c r="K74" s="18"/>
    </row>
    <row r="75" spans="1:11" ht="13.5" customHeight="1">
      <c r="A75" s="17" t="s">
        <v>103</v>
      </c>
      <c r="B75" s="617"/>
      <c r="C75" s="618"/>
      <c r="D75" s="616"/>
      <c r="E75" s="616"/>
      <c r="F75" s="616"/>
      <c r="G75" s="616"/>
      <c r="H75" s="616"/>
      <c r="I75" s="616"/>
      <c r="J75" s="616"/>
      <c r="K75" s="18"/>
    </row>
    <row r="76" spans="1:11" ht="13.5" customHeight="1">
      <c r="A76" s="17" t="s">
        <v>104</v>
      </c>
      <c r="B76" s="617"/>
      <c r="C76" s="618"/>
      <c r="D76" s="616"/>
      <c r="E76" s="616"/>
      <c r="F76" s="616"/>
      <c r="G76" s="616"/>
      <c r="H76" s="616"/>
      <c r="I76" s="616"/>
      <c r="J76" s="616"/>
      <c r="K76" s="18"/>
    </row>
    <row r="77" spans="1:11" ht="13.5" customHeight="1">
      <c r="A77" s="17" t="s">
        <v>105</v>
      </c>
      <c r="B77" s="617"/>
      <c r="C77" s="618"/>
      <c r="D77" s="616"/>
      <c r="E77" s="616"/>
      <c r="F77" s="616"/>
      <c r="G77" s="616"/>
      <c r="H77" s="616"/>
      <c r="I77" s="616"/>
      <c r="J77" s="616"/>
      <c r="K77" s="18"/>
    </row>
    <row r="78" spans="1:11" ht="13.5" customHeight="1">
      <c r="A78" s="17" t="s">
        <v>107</v>
      </c>
      <c r="B78" s="617"/>
      <c r="C78" s="618"/>
      <c r="D78" s="616"/>
      <c r="E78" s="616"/>
      <c r="F78" s="616"/>
      <c r="G78" s="616"/>
      <c r="H78" s="616"/>
      <c r="I78" s="616"/>
      <c r="J78" s="616"/>
      <c r="K78" s="18"/>
    </row>
    <row r="79" spans="1:11" ht="13.5" customHeight="1">
      <c r="A79" s="17" t="s">
        <v>108</v>
      </c>
      <c r="B79" s="617"/>
      <c r="C79" s="618"/>
      <c r="D79" s="616"/>
      <c r="E79" s="616"/>
      <c r="F79" s="616"/>
      <c r="G79" s="616"/>
      <c r="H79" s="616"/>
      <c r="I79" s="616"/>
      <c r="J79" s="616"/>
      <c r="K79" s="18"/>
    </row>
    <row r="80" spans="1:11" ht="13.5" customHeight="1">
      <c r="A80" s="17" t="s">
        <v>109</v>
      </c>
      <c r="B80" s="617"/>
      <c r="C80" s="618"/>
      <c r="D80" s="616"/>
      <c r="E80" s="616"/>
      <c r="F80" s="616"/>
      <c r="G80" s="616"/>
      <c r="H80" s="616"/>
      <c r="I80" s="616"/>
      <c r="J80" s="616"/>
      <c r="K80" s="18"/>
    </row>
    <row r="81" spans="1:11" ht="13.5" customHeight="1">
      <c r="A81" s="17" t="s">
        <v>110</v>
      </c>
      <c r="B81" s="617"/>
      <c r="C81" s="618"/>
      <c r="D81" s="616"/>
      <c r="E81" s="616"/>
      <c r="F81" s="616"/>
      <c r="G81" s="616"/>
      <c r="H81" s="616"/>
      <c r="I81" s="616"/>
      <c r="J81" s="616"/>
      <c r="K81" s="18"/>
    </row>
    <row r="82" spans="1:11" ht="13.5" customHeight="1">
      <c r="A82" s="17" t="s">
        <v>111</v>
      </c>
      <c r="B82" s="617"/>
      <c r="C82" s="618"/>
      <c r="D82" s="616"/>
      <c r="E82" s="616"/>
      <c r="F82" s="616"/>
      <c r="G82" s="616"/>
      <c r="H82" s="616"/>
      <c r="I82" s="616"/>
      <c r="J82" s="616"/>
      <c r="K82" s="18"/>
    </row>
    <row r="83" spans="1:11" ht="13.5" customHeight="1">
      <c r="A83" s="17" t="s">
        <v>112</v>
      </c>
      <c r="B83" s="617"/>
      <c r="C83" s="618"/>
      <c r="D83" s="616"/>
      <c r="E83" s="616"/>
      <c r="F83" s="616"/>
      <c r="G83" s="616"/>
      <c r="H83" s="616"/>
      <c r="I83" s="616"/>
      <c r="J83" s="616"/>
      <c r="K83" s="18"/>
    </row>
    <row r="84" spans="1:11" ht="13.5" customHeight="1">
      <c r="A84" s="17" t="s">
        <v>113</v>
      </c>
      <c r="B84" s="617"/>
      <c r="C84" s="618"/>
      <c r="D84" s="616"/>
      <c r="E84" s="616"/>
      <c r="F84" s="616"/>
      <c r="G84" s="616"/>
      <c r="H84" s="616"/>
      <c r="I84" s="616"/>
      <c r="J84" s="616"/>
      <c r="K84" s="18"/>
    </row>
    <row r="85" spans="1:11" ht="13.5" customHeight="1">
      <c r="A85" s="17" t="s">
        <v>114</v>
      </c>
      <c r="B85" s="617"/>
      <c r="C85" s="618"/>
      <c r="D85" s="616"/>
      <c r="E85" s="616"/>
      <c r="F85" s="616"/>
      <c r="G85" s="616"/>
      <c r="H85" s="616"/>
      <c r="I85" s="616"/>
      <c r="J85" s="616"/>
      <c r="K85" s="18"/>
    </row>
    <row r="86" spans="1:11" ht="13.5" customHeight="1">
      <c r="A86" s="17" t="s">
        <v>116</v>
      </c>
      <c r="B86" s="617"/>
      <c r="C86" s="618"/>
      <c r="D86" s="616"/>
      <c r="E86" s="616"/>
      <c r="F86" s="616"/>
      <c r="G86" s="616"/>
      <c r="H86" s="616"/>
      <c r="I86" s="616"/>
      <c r="J86" s="616"/>
      <c r="K86" s="18"/>
    </row>
    <row r="87" spans="1:11" ht="13.5" customHeight="1">
      <c r="A87" s="17" t="s">
        <v>117</v>
      </c>
      <c r="B87" s="617"/>
      <c r="C87" s="618"/>
      <c r="D87" s="616"/>
      <c r="E87" s="616"/>
      <c r="F87" s="616"/>
      <c r="G87" s="616"/>
      <c r="H87" s="616"/>
      <c r="I87" s="616"/>
      <c r="J87" s="616"/>
      <c r="K87" s="18"/>
    </row>
    <row r="88" spans="1:11" ht="13.5" customHeight="1">
      <c r="A88" s="17" t="s">
        <v>119</v>
      </c>
      <c r="B88" s="617"/>
      <c r="C88" s="618"/>
      <c r="D88" s="616"/>
      <c r="E88" s="616"/>
      <c r="F88" s="616"/>
      <c r="G88" s="616"/>
      <c r="H88" s="616"/>
      <c r="I88" s="616"/>
      <c r="J88" s="616"/>
      <c r="K88" s="18"/>
    </row>
    <row r="89" spans="1:11" ht="13.5" customHeight="1">
      <c r="A89" s="17" t="s">
        <v>120</v>
      </c>
      <c r="B89" s="617"/>
      <c r="C89" s="618"/>
      <c r="D89" s="616"/>
      <c r="E89" s="616"/>
      <c r="F89" s="616"/>
      <c r="G89" s="616"/>
      <c r="H89" s="616"/>
      <c r="I89" s="616"/>
      <c r="J89" s="616"/>
      <c r="K89" s="18"/>
    </row>
    <row r="90" spans="1:11" ht="13.5" customHeight="1">
      <c r="A90" s="17" t="s">
        <v>121</v>
      </c>
      <c r="B90" s="617"/>
      <c r="C90" s="618"/>
      <c r="D90" s="616"/>
      <c r="E90" s="616"/>
      <c r="F90" s="616"/>
      <c r="G90" s="616"/>
      <c r="H90" s="616"/>
      <c r="I90" s="616"/>
      <c r="J90" s="616"/>
      <c r="K90" s="18"/>
    </row>
    <row r="91" spans="1:11" ht="13.5" customHeight="1">
      <c r="A91" s="17" t="s">
        <v>122</v>
      </c>
      <c r="B91" s="617"/>
      <c r="C91" s="618"/>
      <c r="D91" s="616"/>
      <c r="E91" s="616"/>
      <c r="F91" s="616"/>
      <c r="G91" s="616"/>
      <c r="H91" s="616"/>
      <c r="I91" s="616"/>
      <c r="J91" s="616"/>
      <c r="K91" s="18"/>
    </row>
    <row r="92" spans="1:11" ht="13.5" customHeight="1">
      <c r="A92" s="17" t="s">
        <v>123</v>
      </c>
      <c r="B92" s="617"/>
      <c r="C92" s="618"/>
      <c r="D92" s="616"/>
      <c r="E92" s="616"/>
      <c r="F92" s="616"/>
      <c r="G92" s="616"/>
      <c r="H92" s="616"/>
      <c r="I92" s="616"/>
      <c r="J92" s="616"/>
      <c r="K92" s="18"/>
    </row>
    <row r="93" spans="1:11" ht="13.5" customHeight="1">
      <c r="A93" s="17" t="s">
        <v>124</v>
      </c>
      <c r="B93" s="617"/>
      <c r="C93" s="618"/>
      <c r="D93" s="616"/>
      <c r="E93" s="616"/>
      <c r="F93" s="616"/>
      <c r="G93" s="616"/>
      <c r="H93" s="616"/>
      <c r="I93" s="616"/>
      <c r="J93" s="616"/>
      <c r="K93" s="18"/>
    </row>
    <row r="94" spans="1:11" ht="13.5" customHeight="1">
      <c r="A94" s="17" t="s">
        <v>125</v>
      </c>
      <c r="B94" s="617"/>
      <c r="C94" s="618"/>
      <c r="D94" s="616"/>
      <c r="E94" s="616"/>
      <c r="F94" s="616"/>
      <c r="G94" s="616"/>
      <c r="H94" s="616"/>
      <c r="I94" s="616"/>
      <c r="J94" s="616"/>
      <c r="K94" s="18"/>
    </row>
    <row r="95" spans="1:11" ht="13.5" customHeight="1">
      <c r="A95" s="17" t="s">
        <v>126</v>
      </c>
      <c r="B95" s="617"/>
      <c r="C95" s="618"/>
      <c r="D95" s="616"/>
      <c r="E95" s="616"/>
      <c r="F95" s="616"/>
      <c r="G95" s="616"/>
      <c r="H95" s="616"/>
      <c r="I95" s="616"/>
      <c r="J95" s="616"/>
      <c r="K95" s="18"/>
    </row>
    <row r="96" spans="1:11" ht="13.5" customHeight="1">
      <c r="A96" s="17" t="s">
        <v>127</v>
      </c>
      <c r="B96" s="617"/>
      <c r="C96" s="618"/>
      <c r="D96" s="616"/>
      <c r="E96" s="616"/>
      <c r="F96" s="616"/>
      <c r="G96" s="616"/>
      <c r="H96" s="616"/>
      <c r="I96" s="616"/>
      <c r="J96" s="616"/>
      <c r="K96" s="18"/>
    </row>
    <row r="97" spans="1:11" ht="13.5" customHeight="1">
      <c r="A97" s="17" t="s">
        <v>128</v>
      </c>
      <c r="B97" s="617"/>
      <c r="C97" s="618"/>
      <c r="D97" s="616"/>
      <c r="E97" s="616"/>
      <c r="F97" s="616"/>
      <c r="G97" s="616"/>
      <c r="H97" s="616"/>
      <c r="I97" s="616"/>
      <c r="J97" s="616"/>
      <c r="K97" s="18"/>
    </row>
    <row r="98" spans="1:11" ht="13.5" customHeight="1">
      <c r="A98" s="17" t="s">
        <v>130</v>
      </c>
      <c r="B98" s="617"/>
      <c r="C98" s="618"/>
      <c r="D98" s="616"/>
      <c r="E98" s="616"/>
      <c r="F98" s="616"/>
      <c r="G98" s="616"/>
      <c r="H98" s="616"/>
      <c r="I98" s="616"/>
      <c r="J98" s="616"/>
      <c r="K98" s="18"/>
    </row>
    <row r="99" spans="1:11" ht="13.5" customHeight="1">
      <c r="A99" s="17" t="s">
        <v>131</v>
      </c>
      <c r="B99" s="617"/>
      <c r="C99" s="618"/>
      <c r="D99" s="616"/>
      <c r="E99" s="616"/>
      <c r="F99" s="616"/>
      <c r="G99" s="616"/>
      <c r="H99" s="616"/>
      <c r="I99" s="616"/>
      <c r="J99" s="616"/>
      <c r="K99" s="18"/>
    </row>
    <row r="100" spans="1:11" ht="13.5" customHeight="1">
      <c r="A100" s="17" t="s">
        <v>132</v>
      </c>
      <c r="B100" s="617"/>
      <c r="C100" s="618"/>
      <c r="D100" s="616"/>
      <c r="E100" s="616"/>
      <c r="F100" s="616"/>
      <c r="G100" s="616"/>
      <c r="H100" s="616"/>
      <c r="I100" s="616"/>
      <c r="J100" s="616"/>
      <c r="K100" s="18"/>
    </row>
    <row r="101" spans="1:11" ht="13.5" customHeight="1">
      <c r="A101" s="17" t="s">
        <v>133</v>
      </c>
      <c r="B101" s="617"/>
      <c r="C101" s="618"/>
      <c r="D101" s="616"/>
      <c r="E101" s="616"/>
      <c r="F101" s="616"/>
      <c r="G101" s="616"/>
      <c r="H101" s="616"/>
      <c r="I101" s="616"/>
      <c r="J101" s="616"/>
      <c r="K101" s="18"/>
    </row>
    <row r="102" spans="1:11" ht="13.5" customHeight="1">
      <c r="A102" s="17" t="s">
        <v>134</v>
      </c>
      <c r="B102" s="617"/>
      <c r="C102" s="618"/>
      <c r="D102" s="616"/>
      <c r="E102" s="616"/>
      <c r="F102" s="616"/>
      <c r="G102" s="616"/>
      <c r="H102" s="616"/>
      <c r="I102" s="616"/>
      <c r="J102" s="616"/>
      <c r="K102" s="18"/>
    </row>
    <row r="103" spans="1:11" ht="13.5" customHeight="1">
      <c r="A103" s="17" t="s">
        <v>135</v>
      </c>
      <c r="B103" s="617"/>
      <c r="C103" s="618"/>
      <c r="D103" s="616"/>
      <c r="E103" s="616"/>
      <c r="F103" s="616"/>
      <c r="G103" s="616"/>
      <c r="H103" s="616"/>
      <c r="I103" s="616"/>
      <c r="J103" s="616"/>
      <c r="K103" s="18"/>
    </row>
    <row r="104" spans="1:11" ht="13.5" customHeight="1">
      <c r="A104" s="17" t="s">
        <v>136</v>
      </c>
      <c r="B104" s="617"/>
      <c r="C104" s="618"/>
      <c r="D104" s="616"/>
      <c r="E104" s="616"/>
      <c r="F104" s="616"/>
      <c r="G104" s="616"/>
      <c r="H104" s="616"/>
      <c r="I104" s="616"/>
      <c r="J104" s="616"/>
      <c r="K104" s="18"/>
    </row>
    <row r="105" spans="1:11" ht="13.5" customHeight="1">
      <c r="A105" s="17" t="s">
        <v>137</v>
      </c>
      <c r="B105" s="617"/>
      <c r="C105" s="618"/>
      <c r="D105" s="616"/>
      <c r="E105" s="616"/>
      <c r="F105" s="616"/>
      <c r="G105" s="616"/>
      <c r="H105" s="616"/>
      <c r="I105" s="616"/>
      <c r="J105" s="616"/>
      <c r="K105" s="18"/>
    </row>
    <row r="106" spans="1:11" ht="13.5" customHeight="1">
      <c r="A106" s="17" t="s">
        <v>138</v>
      </c>
      <c r="B106" s="617"/>
      <c r="C106" s="618"/>
      <c r="D106" s="616"/>
      <c r="E106" s="616"/>
      <c r="F106" s="616"/>
      <c r="G106" s="616"/>
      <c r="H106" s="616"/>
      <c r="I106" s="616"/>
      <c r="J106" s="616"/>
      <c r="K106" s="18"/>
    </row>
    <row r="107" spans="1:11" ht="13.5" customHeight="1">
      <c r="A107" s="17" t="s">
        <v>139</v>
      </c>
      <c r="B107" s="617"/>
      <c r="C107" s="618"/>
      <c r="D107" s="616"/>
      <c r="E107" s="616"/>
      <c r="F107" s="616"/>
      <c r="G107" s="616"/>
      <c r="H107" s="616"/>
      <c r="I107" s="616"/>
      <c r="J107" s="616"/>
      <c r="K107" s="18"/>
    </row>
    <row r="108" spans="1:11" ht="13.5" customHeight="1">
      <c r="A108" s="17" t="s">
        <v>219</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3"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1943</v>
      </c>
      <c r="B1" s="273"/>
      <c r="C1" s="107" t="s">
        <v>842</v>
      </c>
      <c r="D1" s="104" t="s">
        <v>1016</v>
      </c>
      <c r="E1" s="104" t="s">
        <v>154</v>
      </c>
      <c r="F1" s="125" t="s">
        <v>987</v>
      </c>
      <c r="G1" s="104" t="s">
        <v>840</v>
      </c>
      <c r="H1" s="125" t="s">
        <v>839</v>
      </c>
      <c r="I1" s="104" t="s">
        <v>1069</v>
      </c>
      <c r="J1" s="105"/>
      <c r="M1" s="3">
        <f>SUM(L5:L81)</f>
        <v>0</v>
      </c>
    </row>
    <row r="2" spans="1:24" s="3" customFormat="1" ht="19.5" customHeight="1" thickBot="1">
      <c r="A2" s="274"/>
      <c r="B2" s="275"/>
      <c r="C2" s="108" t="s">
        <v>1079</v>
      </c>
      <c r="D2" s="109" t="s">
        <v>915</v>
      </c>
      <c r="E2" s="109" t="s">
        <v>1161</v>
      </c>
      <c r="F2" s="109" t="s">
        <v>828</v>
      </c>
      <c r="G2" s="109" t="s">
        <v>982</v>
      </c>
      <c r="H2" s="109" t="s">
        <v>902</v>
      </c>
      <c r="I2" s="110" t="s">
        <v>845</v>
      </c>
      <c r="J2" s="106"/>
      <c r="T2"/>
      <c r="U2"/>
      <c r="V2"/>
      <c r="W2"/>
      <c r="X2"/>
    </row>
    <row r="3" spans="1:10" ht="30" customHeight="1" thickBot="1">
      <c r="A3" s="637" t="s">
        <v>1763</v>
      </c>
      <c r="B3" s="637"/>
      <c r="C3" s="637" t="s">
        <v>2108</v>
      </c>
      <c r="D3" s="637"/>
      <c r="E3" s="637"/>
      <c r="F3" s="637"/>
      <c r="G3" s="637"/>
      <c r="H3" s="637"/>
      <c r="I3" s="637"/>
      <c r="J3" s="637"/>
    </row>
    <row r="4" spans="1:15" ht="19.5" customHeight="1">
      <c r="A4" s="634" t="s">
        <v>2695</v>
      </c>
      <c r="B4" s="635"/>
      <c r="C4" s="635"/>
      <c r="D4" s="635"/>
      <c r="E4" s="635"/>
      <c r="F4" s="635"/>
      <c r="G4" s="635"/>
      <c r="H4" s="635"/>
      <c r="I4" s="635"/>
      <c r="J4" s="636"/>
      <c r="L4" s="35"/>
      <c r="M4" s="35"/>
      <c r="N4" s="35"/>
      <c r="O4" s="35"/>
    </row>
    <row r="5" spans="1:15" ht="30" customHeight="1">
      <c r="A5" s="126" t="s">
        <v>39</v>
      </c>
      <c r="B5" s="212" t="str">
        <f aca="true" t="shared" si="0" ref="B5:B36">IF(L5=0,"Ispravno","Nije ispravno")</f>
        <v>Ispravno</v>
      </c>
      <c r="C5" s="632" t="s">
        <v>2822</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51</v>
      </c>
      <c r="B6" s="212" t="str">
        <f t="shared" si="0"/>
        <v>Ispravno</v>
      </c>
      <c r="C6" s="629" t="s">
        <v>2824</v>
      </c>
      <c r="D6" s="629"/>
      <c r="E6" s="629"/>
      <c r="F6" s="629"/>
      <c r="G6" s="629"/>
      <c r="H6" s="629"/>
      <c r="I6" s="629"/>
      <c r="J6" s="629"/>
      <c r="L6" s="35">
        <f>IF(MAX(M6:N6)&gt;1,1,0)</f>
        <v>0</v>
      </c>
      <c r="M6" s="35">
        <f>ABS(Bilanca!K70-Bilanca!K118)</f>
        <v>0</v>
      </c>
      <c r="N6">
        <f>ABS(Bilanca!L70-Bilanca!L118)</f>
        <v>0</v>
      </c>
    </row>
    <row r="7" spans="1:14" ht="51.75" customHeight="1">
      <c r="A7" s="126" t="s">
        <v>62</v>
      </c>
      <c r="B7" s="212" t="str">
        <f t="shared" si="0"/>
        <v>Ispravno</v>
      </c>
      <c r="C7" s="629" t="s">
        <v>2930</v>
      </c>
      <c r="D7" s="629"/>
      <c r="E7" s="629"/>
      <c r="F7" s="629"/>
      <c r="G7" s="629"/>
      <c r="H7" s="629"/>
      <c r="I7" s="629"/>
      <c r="J7" s="629"/>
      <c r="L7" s="35">
        <f>MAX(M7:N7)</f>
        <v>0</v>
      </c>
      <c r="M7" s="35">
        <f>IF(AND(OR(Opci!E9=4,Opci!E9=5),Opci!C57&gt;0,Bilanca!K73=0),1,0)</f>
        <v>0</v>
      </c>
      <c r="N7">
        <f>IF(AND(OR(Opci!E9=4,Opci!E9=5),Bilanca!L73&lt;=0),1,0)</f>
        <v>0</v>
      </c>
    </row>
    <row r="8" spans="1:14" ht="45" customHeight="1">
      <c r="A8" s="126" t="s">
        <v>73</v>
      </c>
      <c r="B8" s="212" t="str">
        <f t="shared" si="0"/>
        <v>Ispravno</v>
      </c>
      <c r="C8" s="629" t="s">
        <v>2895</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84</v>
      </c>
      <c r="B9" s="212" t="str">
        <f t="shared" si="0"/>
        <v>Ispravno</v>
      </c>
      <c r="C9" s="629" t="s">
        <v>2898</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95</v>
      </c>
      <c r="B10" s="212" t="str">
        <f t="shared" si="0"/>
        <v>Ispravno</v>
      </c>
      <c r="C10" s="629" t="s">
        <v>2483</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106</v>
      </c>
      <c r="B11" s="212" t="str">
        <f t="shared" si="0"/>
        <v>Ispravno</v>
      </c>
      <c r="C11" s="629" t="s">
        <v>2876</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118</v>
      </c>
      <c r="B12" s="212" t="str">
        <f t="shared" si="0"/>
        <v>Ispravno</v>
      </c>
      <c r="C12" s="629" t="s">
        <v>2919</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129</v>
      </c>
      <c r="B13" s="212" t="str">
        <f t="shared" si="0"/>
        <v>Ispravno</v>
      </c>
      <c r="C13" s="629" t="s">
        <v>2875</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218</v>
      </c>
      <c r="B14" s="212" t="str">
        <f t="shared" si="0"/>
        <v>Ispravno</v>
      </c>
      <c r="C14" s="629" t="s">
        <v>2752</v>
      </c>
      <c r="D14" s="629"/>
      <c r="E14" s="629"/>
      <c r="F14" s="629"/>
      <c r="G14" s="629"/>
      <c r="H14" s="629"/>
      <c r="I14" s="629"/>
      <c r="J14" s="629"/>
      <c r="L14" s="35">
        <f>MAX(M14:N14)</f>
        <v>0</v>
      </c>
      <c r="M14" s="208">
        <f>IF(AND(OR(MIN(RDG!K58:L69)&lt;0,MAX(RDG!K58:L69)&gt;0),OR(RDG!K50&lt;&gt;RDG!K58,RDG!L50&lt;&gt;RDG!L58)),1,0)</f>
        <v>0</v>
      </c>
      <c r="N14" s="25"/>
    </row>
    <row r="15" spans="1:16" ht="30" customHeight="1">
      <c r="A15" s="126" t="s">
        <v>245</v>
      </c>
      <c r="B15" s="212" t="str">
        <f t="shared" si="0"/>
        <v>Ispravno</v>
      </c>
      <c r="C15" s="629" t="s">
        <v>2796</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253</v>
      </c>
      <c r="B16" s="212" t="str">
        <f t="shared" si="0"/>
        <v>Ispravno</v>
      </c>
      <c r="C16" s="629" t="s">
        <v>2797</v>
      </c>
      <c r="D16" s="629"/>
      <c r="E16" s="629"/>
      <c r="F16" s="629"/>
      <c r="G16" s="629"/>
      <c r="H16" s="629"/>
      <c r="I16" s="629"/>
      <c r="J16" s="629"/>
      <c r="L16" s="35">
        <f t="shared" si="1"/>
        <v>0</v>
      </c>
      <c r="M16" s="129">
        <f>IF(PodDop!Q$1&gt;0,1,0)</f>
        <v>0</v>
      </c>
      <c r="N16" s="35">
        <f>IF(OR(Bilanca!K14&gt;PodDop!K11,Bilanca!L14&gt;PodDop!L11),1,0)</f>
        <v>1</v>
      </c>
      <c r="O16" s="129"/>
      <c r="P16" s="32"/>
    </row>
    <row r="17" spans="1:16" ht="30" customHeight="1">
      <c r="A17" s="126" t="s">
        <v>255</v>
      </c>
      <c r="B17" s="212" t="str">
        <f t="shared" si="0"/>
        <v>Ispravno</v>
      </c>
      <c r="C17" s="629" t="s">
        <v>2798</v>
      </c>
      <c r="D17" s="629"/>
      <c r="E17" s="629"/>
      <c r="F17" s="629"/>
      <c r="G17" s="629"/>
      <c r="H17" s="629"/>
      <c r="I17" s="629"/>
      <c r="J17" s="629"/>
      <c r="L17" s="35">
        <f t="shared" si="1"/>
        <v>0</v>
      </c>
      <c r="M17" s="129">
        <f>IF(PodDop!Q$1&gt;0,1,0)</f>
        <v>0</v>
      </c>
      <c r="N17" s="35">
        <f>IF(OR(Bilanca!K15&gt;PodDop!K12,Bilanca!L15&gt;PodDop!L12),1,0)</f>
        <v>0</v>
      </c>
      <c r="O17" s="129"/>
      <c r="P17" s="32"/>
    </row>
    <row r="18" spans="1:16" ht="30" customHeight="1">
      <c r="A18" s="126" t="s">
        <v>266</v>
      </c>
      <c r="B18" s="212" t="str">
        <f t="shared" si="0"/>
        <v>Ispravno</v>
      </c>
      <c r="C18" s="629" t="s">
        <v>2810</v>
      </c>
      <c r="D18" s="629"/>
      <c r="E18" s="629"/>
      <c r="F18" s="629"/>
      <c r="G18" s="629"/>
      <c r="H18" s="629"/>
      <c r="I18" s="629"/>
      <c r="J18" s="629"/>
      <c r="L18" s="35">
        <f t="shared" si="1"/>
        <v>0</v>
      </c>
      <c r="M18" s="129">
        <f>IF(PodDop!Q$1&gt;0,1,0)</f>
        <v>0</v>
      </c>
      <c r="N18" s="35">
        <f>IF(OR(Bilanca!K16&gt;PodDop!K13,Bilanca!L16&gt;PodDop!L13),1,0)</f>
        <v>0</v>
      </c>
      <c r="O18" s="129"/>
      <c r="P18" s="32"/>
    </row>
    <row r="19" spans="1:16" ht="30" customHeight="1">
      <c r="A19" s="126" t="s">
        <v>275</v>
      </c>
      <c r="B19" s="212" t="str">
        <f t="shared" si="0"/>
        <v>Ispravno</v>
      </c>
      <c r="C19" s="629" t="s">
        <v>2799</v>
      </c>
      <c r="D19" s="629"/>
      <c r="E19" s="629"/>
      <c r="F19" s="629"/>
      <c r="G19" s="629"/>
      <c r="H19" s="629"/>
      <c r="I19" s="629"/>
      <c r="J19" s="629"/>
      <c r="L19" s="35">
        <f t="shared" si="1"/>
        <v>0</v>
      </c>
      <c r="M19" s="129">
        <f>IF(PodDop!Q$1&gt;0,1,0)</f>
        <v>0</v>
      </c>
      <c r="N19" s="35">
        <f>IF(OR(Bilanca!K17&gt;PodDop!K14,Bilanca!L17&gt;PodDop!L14),1,0)</f>
        <v>1</v>
      </c>
      <c r="O19" s="129"/>
      <c r="P19" s="32"/>
    </row>
    <row r="20" spans="1:16" ht="30" customHeight="1">
      <c r="A20" s="126" t="s">
        <v>279</v>
      </c>
      <c r="B20" s="212" t="str">
        <f t="shared" si="0"/>
        <v>Ispravno</v>
      </c>
      <c r="C20" s="633" t="s">
        <v>2800</v>
      </c>
      <c r="D20" s="633"/>
      <c r="E20" s="633"/>
      <c r="F20" s="633"/>
      <c r="G20" s="633"/>
      <c r="H20" s="633"/>
      <c r="I20" s="633"/>
      <c r="J20" s="633"/>
      <c r="L20" s="35">
        <f t="shared" si="1"/>
        <v>0</v>
      </c>
      <c r="M20" s="129">
        <f>IF(PodDop!Q$1&gt;0,1,0)</f>
        <v>0</v>
      </c>
      <c r="N20" s="35">
        <f>IF(OR(Bilanca!K18&gt;PodDop!K15,Bilanca!L18&gt;PodDop!L15),1,0)</f>
        <v>0</v>
      </c>
      <c r="O20" s="129"/>
      <c r="P20" s="32"/>
    </row>
    <row r="21" spans="1:16" ht="30" customHeight="1">
      <c r="A21" s="126" t="s">
        <v>286</v>
      </c>
      <c r="B21" s="212" t="str">
        <f t="shared" si="0"/>
        <v>Ispravno</v>
      </c>
      <c r="C21" s="629" t="s">
        <v>2801</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294</v>
      </c>
      <c r="B22" s="212" t="str">
        <f t="shared" si="0"/>
        <v>Ispravno</v>
      </c>
      <c r="C22" s="629" t="s">
        <v>2802</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300</v>
      </c>
      <c r="B23" s="212" t="str">
        <f t="shared" si="0"/>
        <v>Ispravno</v>
      </c>
      <c r="C23" s="629" t="s">
        <v>2803</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303</v>
      </c>
      <c r="B24" s="212" t="str">
        <f t="shared" si="0"/>
        <v>Ispravno</v>
      </c>
      <c r="C24" s="629" t="s">
        <v>2804</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321</v>
      </c>
      <c r="B25" s="212" t="str">
        <f t="shared" si="0"/>
        <v>Ispravno</v>
      </c>
      <c r="C25" s="629" t="s">
        <v>2805</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324</v>
      </c>
      <c r="B26" s="212" t="str">
        <f t="shared" si="0"/>
        <v>Ispravno</v>
      </c>
      <c r="C26" s="629" t="s">
        <v>2806</v>
      </c>
      <c r="D26" s="629"/>
      <c r="E26" s="629"/>
      <c r="F26" s="629"/>
      <c r="G26" s="629"/>
      <c r="H26" s="629"/>
      <c r="I26" s="629"/>
      <c r="J26" s="629"/>
      <c r="L26" s="35">
        <f t="shared" si="1"/>
        <v>0</v>
      </c>
      <c r="M26" s="129">
        <f>IF(PodDop!Q$1&gt;0,1,0)</f>
        <v>0</v>
      </c>
      <c r="N26" s="35">
        <f>IF(OR(Bilanca!K25&gt;PodDop!K21,Bilanca!L25&gt;PodDop!L21),1,0)</f>
        <v>1</v>
      </c>
      <c r="O26" s="129"/>
      <c r="P26" s="32"/>
    </row>
    <row r="27" spans="1:16" ht="30" customHeight="1">
      <c r="A27" s="126" t="s">
        <v>331</v>
      </c>
      <c r="B27" s="212" t="str">
        <f t="shared" si="0"/>
        <v>Ispravno</v>
      </c>
      <c r="C27" s="629" t="s">
        <v>2807</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356</v>
      </c>
      <c r="B28" s="212" t="str">
        <f t="shared" si="0"/>
        <v>Ispravno</v>
      </c>
      <c r="C28" s="629" t="s">
        <v>2808</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373</v>
      </c>
      <c r="B29" s="212" t="str">
        <f t="shared" si="0"/>
        <v>Ispravno</v>
      </c>
      <c r="C29" s="629" t="s">
        <v>2809</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391</v>
      </c>
      <c r="B30" s="212" t="str">
        <f t="shared" si="0"/>
        <v>Ispravno</v>
      </c>
      <c r="C30" s="629" t="s">
        <v>2717</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402</v>
      </c>
      <c r="B31" s="212" t="str">
        <f t="shared" si="0"/>
        <v>Ispravno</v>
      </c>
      <c r="C31" s="629" t="s">
        <v>2738</v>
      </c>
      <c r="D31" s="629"/>
      <c r="E31" s="629"/>
      <c r="F31" s="629"/>
      <c r="G31" s="629"/>
      <c r="H31" s="629"/>
      <c r="I31" s="629"/>
      <c r="J31" s="629"/>
      <c r="L31" s="35">
        <f t="shared" si="2"/>
        <v>0</v>
      </c>
      <c r="M31" s="35">
        <f>IF(PodDop!K29&lt;PodDop!K30,1,0)</f>
        <v>0</v>
      </c>
      <c r="N31" s="35">
        <f>IF(PodDop!L29&lt;PodDop!L30,1,0)</f>
        <v>0</v>
      </c>
      <c r="O31" s="35"/>
    </row>
    <row r="32" spans="1:15" ht="36.75" customHeight="1">
      <c r="A32" s="126" t="s">
        <v>413</v>
      </c>
      <c r="B32" s="212" t="str">
        <f t="shared" si="0"/>
        <v>Ispravno</v>
      </c>
      <c r="C32" s="629" t="s">
        <v>2754</v>
      </c>
      <c r="D32" s="629"/>
      <c r="E32" s="629"/>
      <c r="F32" s="629"/>
      <c r="G32" s="629"/>
      <c r="H32" s="629"/>
      <c r="I32" s="629"/>
      <c r="J32" s="629"/>
      <c r="L32" s="35">
        <f t="shared" si="2"/>
        <v>0</v>
      </c>
      <c r="M32" s="35">
        <f>IF(PodDop!K31&lt;PodDop!K32,1,0)</f>
        <v>0</v>
      </c>
      <c r="N32" s="35">
        <f>IF(PodDop!L31&lt;PodDop!L32,1,0)</f>
        <v>0</v>
      </c>
      <c r="O32" s="35"/>
    </row>
    <row r="33" spans="1:15" ht="36.75" customHeight="1">
      <c r="A33" s="126" t="s">
        <v>435</v>
      </c>
      <c r="B33" s="212" t="str">
        <f t="shared" si="0"/>
        <v>Ispravno</v>
      </c>
      <c r="C33" s="629" t="s">
        <v>2756</v>
      </c>
      <c r="D33" s="629"/>
      <c r="E33" s="629"/>
      <c r="F33" s="629"/>
      <c r="G33" s="629"/>
      <c r="H33" s="629"/>
      <c r="I33" s="629"/>
      <c r="J33" s="629"/>
      <c r="L33" s="35">
        <f t="shared" si="2"/>
        <v>0</v>
      </c>
      <c r="M33" s="35">
        <f>IF(PodDop!K33&lt;PodDop!K34,1,0)</f>
        <v>0</v>
      </c>
      <c r="N33" s="35">
        <f>IF(PodDop!L33&lt;PodDop!L34,1,0)</f>
        <v>0</v>
      </c>
      <c r="O33" s="35"/>
    </row>
    <row r="34" spans="1:15" ht="36.75" customHeight="1">
      <c r="A34" s="126" t="s">
        <v>440</v>
      </c>
      <c r="B34" s="212" t="str">
        <f t="shared" si="0"/>
        <v>Ispravno</v>
      </c>
      <c r="C34" s="629" t="s">
        <v>2742</v>
      </c>
      <c r="D34" s="629"/>
      <c r="E34" s="629"/>
      <c r="F34" s="629"/>
      <c r="G34" s="629"/>
      <c r="H34" s="629"/>
      <c r="I34" s="629"/>
      <c r="J34" s="629"/>
      <c r="L34" s="35">
        <f t="shared" si="2"/>
        <v>0</v>
      </c>
      <c r="M34" s="35">
        <f>IF(PodDop!K35&lt;PodDop!K36,1,0)</f>
        <v>0</v>
      </c>
      <c r="N34" s="35">
        <f>IF(PodDop!L35&lt;PodDop!L36,1,0)</f>
        <v>0</v>
      </c>
      <c r="O34" s="35"/>
    </row>
    <row r="35" spans="1:15" ht="36.75" customHeight="1">
      <c r="A35" s="126" t="s">
        <v>449</v>
      </c>
      <c r="B35" s="212" t="str">
        <f t="shared" si="0"/>
        <v>Ispravno</v>
      </c>
      <c r="C35" s="629" t="s">
        <v>2743</v>
      </c>
      <c r="D35" s="629"/>
      <c r="E35" s="629"/>
      <c r="F35" s="629"/>
      <c r="G35" s="629"/>
      <c r="H35" s="629"/>
      <c r="I35" s="629"/>
      <c r="J35" s="629"/>
      <c r="L35" s="35">
        <f t="shared" si="2"/>
        <v>0</v>
      </c>
      <c r="M35" s="35">
        <f>IF(PodDop!K37&lt;PodDop!K38,1,0)</f>
        <v>0</v>
      </c>
      <c r="N35" s="35">
        <f>IF(PodDop!L37&lt;PodDop!L38,1,0)</f>
        <v>0</v>
      </c>
      <c r="O35" s="35"/>
    </row>
    <row r="36" spans="1:15" ht="36.75" customHeight="1">
      <c r="A36" s="126" t="s">
        <v>454</v>
      </c>
      <c r="B36" s="212" t="str">
        <f t="shared" si="0"/>
        <v>Ispravno</v>
      </c>
      <c r="C36" s="629" t="s">
        <v>2734</v>
      </c>
      <c r="D36" s="629"/>
      <c r="E36" s="629"/>
      <c r="F36" s="629"/>
      <c r="G36" s="629"/>
      <c r="H36" s="629"/>
      <c r="I36" s="629"/>
      <c r="J36" s="629"/>
      <c r="L36" s="35">
        <f t="shared" si="2"/>
        <v>0</v>
      </c>
      <c r="M36" s="35">
        <f>IF(PodDop!K39&lt;PodDop!K40,1,0)</f>
        <v>0</v>
      </c>
      <c r="N36" s="35">
        <f>IF(PodDop!L39&lt;PodDop!L40,1,0)</f>
        <v>0</v>
      </c>
      <c r="O36" s="35"/>
    </row>
    <row r="37" spans="1:15" ht="36.75" customHeight="1">
      <c r="A37" s="126" t="s">
        <v>464</v>
      </c>
      <c r="B37" s="212" t="str">
        <f aca="true" t="shared" si="3" ref="B37:B55">IF(L37=0,"Ispravno","Nije ispravno")</f>
        <v>Ispravno</v>
      </c>
      <c r="C37" s="629" t="s">
        <v>2709</v>
      </c>
      <c r="D37" s="629"/>
      <c r="E37" s="629"/>
      <c r="F37" s="629"/>
      <c r="G37" s="629"/>
      <c r="H37" s="629"/>
      <c r="I37" s="629"/>
      <c r="J37" s="629"/>
      <c r="L37" s="35">
        <f t="shared" si="2"/>
        <v>0</v>
      </c>
      <c r="M37" s="35">
        <f>IF(PodDop!K41&lt;PodDop!K42,1,0)</f>
        <v>0</v>
      </c>
      <c r="N37" s="35">
        <f>IF(PodDop!L41&lt;PodDop!L42,1,0)</f>
        <v>0</v>
      </c>
      <c r="O37" s="35"/>
    </row>
    <row r="38" spans="1:15" ht="36.75" customHeight="1">
      <c r="A38" s="126" t="s">
        <v>474</v>
      </c>
      <c r="B38" s="212" t="str">
        <f t="shared" si="3"/>
        <v>Ispravno</v>
      </c>
      <c r="C38" s="629" t="s">
        <v>2722</v>
      </c>
      <c r="D38" s="629"/>
      <c r="E38" s="629"/>
      <c r="F38" s="629"/>
      <c r="G38" s="629"/>
      <c r="H38" s="629"/>
      <c r="I38" s="629"/>
      <c r="J38" s="629"/>
      <c r="L38" s="35">
        <f t="shared" si="2"/>
        <v>0</v>
      </c>
      <c r="M38" s="35">
        <f>IF(PodDop!K43&lt;PodDop!K44,1,0)</f>
        <v>0</v>
      </c>
      <c r="N38" s="35">
        <f>IF(PodDop!L43&lt;PodDop!L44,1,0)</f>
        <v>0</v>
      </c>
      <c r="O38" s="35"/>
    </row>
    <row r="39" spans="1:15" ht="36.75" customHeight="1">
      <c r="A39" s="126" t="s">
        <v>475</v>
      </c>
      <c r="B39" s="212" t="str">
        <f t="shared" si="3"/>
        <v>Ispravno</v>
      </c>
      <c r="C39" s="629" t="s">
        <v>2498</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484</v>
      </c>
      <c r="B40" s="212" t="str">
        <f t="shared" si="3"/>
        <v>Ispravno</v>
      </c>
      <c r="C40" s="629" t="s">
        <v>2499</v>
      </c>
      <c r="D40" s="629"/>
      <c r="E40" s="629"/>
      <c r="F40" s="629"/>
      <c r="G40" s="629"/>
      <c r="H40" s="629"/>
      <c r="I40" s="629"/>
      <c r="J40" s="629"/>
      <c r="L40" s="35">
        <f aca="true" t="shared" si="4" ref="L40:L49">MAX(M40:P40)</f>
        <v>0</v>
      </c>
      <c r="M40" s="35">
        <f>IF(PodDop!K71&gt;(Bilanca!K104+Bilanca!K105),1,0)</f>
        <v>0</v>
      </c>
      <c r="N40" s="35">
        <f>IF(PodDop!L71&gt;(Bilanca!L104+Bilanca!L105),1,0)</f>
        <v>0</v>
      </c>
      <c r="O40" s="35"/>
    </row>
    <row r="41" spans="1:15" ht="36.75" customHeight="1">
      <c r="A41" s="126" t="s">
        <v>486</v>
      </c>
      <c r="B41" s="212" t="str">
        <f t="shared" si="3"/>
        <v>Ispravno</v>
      </c>
      <c r="C41" s="629" t="s">
        <v>2294</v>
      </c>
      <c r="D41" s="629"/>
      <c r="E41" s="629"/>
      <c r="F41" s="629"/>
      <c r="G41" s="629"/>
      <c r="H41" s="629"/>
      <c r="I41" s="629"/>
      <c r="J41" s="629"/>
      <c r="L41" s="35">
        <f t="shared" si="4"/>
        <v>0</v>
      </c>
      <c r="M41" s="35">
        <f>IF(PodDop!K83&gt;PodDop!K82,1,0)</f>
        <v>0</v>
      </c>
      <c r="N41" s="35">
        <f>IF(PodDop!L83&gt;PodDop!L82,1,0)</f>
        <v>0</v>
      </c>
      <c r="O41" s="35"/>
    </row>
    <row r="42" spans="1:15" ht="36.75" customHeight="1">
      <c r="A42" s="126" t="s">
        <v>488</v>
      </c>
      <c r="B42" s="212" t="str">
        <f t="shared" si="3"/>
        <v>Ispravno</v>
      </c>
      <c r="C42" s="629" t="s">
        <v>2500</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495</v>
      </c>
      <c r="B43" s="212" t="str">
        <f t="shared" si="3"/>
        <v>Ispravno</v>
      </c>
      <c r="C43" s="629" t="s">
        <v>2857</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497</v>
      </c>
      <c r="B44" s="212" t="str">
        <f t="shared" si="3"/>
        <v>Ispravno</v>
      </c>
      <c r="C44" s="629" t="s">
        <v>2320</v>
      </c>
      <c r="D44" s="629"/>
      <c r="E44" s="629"/>
      <c r="F44" s="629"/>
      <c r="G44" s="629"/>
      <c r="H44" s="629"/>
      <c r="I44" s="629"/>
      <c r="J44" s="629"/>
      <c r="L44" s="35">
        <f t="shared" si="4"/>
        <v>0</v>
      </c>
      <c r="M44" s="35">
        <f>IF(PodDop!K93&gt;PodDop!K90,1,0)</f>
        <v>0</v>
      </c>
      <c r="N44" s="35">
        <f>IF(PodDop!L93&gt;PodDop!L90,1,0)</f>
        <v>0</v>
      </c>
      <c r="O44" s="35"/>
    </row>
    <row r="45" spans="1:15" ht="39.75" customHeight="1">
      <c r="A45" s="126" t="s">
        <v>498</v>
      </c>
      <c r="B45" s="212" t="str">
        <f t="shared" si="3"/>
        <v>Ispravno</v>
      </c>
      <c r="C45" s="629" t="s">
        <v>2872</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501</v>
      </c>
      <c r="B46" s="212" t="str">
        <f t="shared" si="3"/>
        <v>Ispravno</v>
      </c>
      <c r="C46" s="629" t="s">
        <v>2812</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509</v>
      </c>
      <c r="B47" s="212" t="str">
        <f t="shared" si="3"/>
        <v>Ispravno</v>
      </c>
      <c r="C47" s="629" t="s">
        <v>2774</v>
      </c>
      <c r="D47" s="629"/>
      <c r="E47" s="629"/>
      <c r="F47" s="629"/>
      <c r="G47" s="629"/>
      <c r="H47" s="629"/>
      <c r="I47" s="629"/>
      <c r="J47" s="629"/>
      <c r="L47" s="35">
        <f t="shared" si="4"/>
        <v>0</v>
      </c>
      <c r="M47" s="130">
        <f>IF(MIN(RDG!K9:L12,RDG!K14:L45,RDG!K47:L48,RDG!K51:L52)&lt;0,1,0)</f>
        <v>0</v>
      </c>
      <c r="N47" s="35"/>
      <c r="O47" s="35"/>
    </row>
    <row r="48" spans="1:15" ht="39" customHeight="1">
      <c r="A48" s="126" t="s">
        <v>523</v>
      </c>
      <c r="B48" s="212" t="str">
        <f t="shared" si="3"/>
        <v>Ispravno</v>
      </c>
      <c r="C48" s="629" t="s">
        <v>2755</v>
      </c>
      <c r="D48" s="629"/>
      <c r="E48" s="629"/>
      <c r="F48" s="629"/>
      <c r="G48" s="629"/>
      <c r="H48" s="629"/>
      <c r="I48" s="629"/>
      <c r="J48" s="629"/>
      <c r="L48" s="35">
        <f t="shared" si="4"/>
        <v>0</v>
      </c>
      <c r="M48" s="130">
        <f>IF(MIN(PodDop!K10:L144)&lt;0,1,0)</f>
        <v>0</v>
      </c>
      <c r="N48" s="35"/>
      <c r="O48" s="35"/>
    </row>
    <row r="49" spans="1:15" ht="39" customHeight="1">
      <c r="A49" s="126" t="s">
        <v>524</v>
      </c>
      <c r="B49" s="212" t="str">
        <f t="shared" si="3"/>
        <v>Ispravno</v>
      </c>
      <c r="C49" s="629" t="s">
        <v>2916</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531</v>
      </c>
      <c r="B50" s="212" t="str">
        <f t="shared" si="3"/>
        <v>Ispravno</v>
      </c>
      <c r="C50" s="629" t="s">
        <v>2783</v>
      </c>
      <c r="D50" s="629"/>
      <c r="E50" s="629"/>
      <c r="F50" s="629"/>
      <c r="G50" s="629"/>
      <c r="H50" s="629"/>
      <c r="I50" s="629"/>
      <c r="J50" s="629"/>
      <c r="L50" s="130">
        <f>MAX(M50:N50)</f>
        <v>0</v>
      </c>
      <c r="M50" s="130">
        <f>IF(PodDop!K116&gt;PodDop!K115,1,0)</f>
        <v>0</v>
      </c>
      <c r="N50" s="130">
        <f>IF(PodDop!L116&gt;PodDop!L115,1,0)</f>
        <v>0</v>
      </c>
      <c r="O50" s="35"/>
    </row>
    <row r="51" spans="1:15" ht="39" customHeight="1">
      <c r="A51" s="126" t="s">
        <v>580</v>
      </c>
      <c r="B51" s="212" t="str">
        <f t="shared" si="3"/>
        <v>Ispravno</v>
      </c>
      <c r="C51" s="629" t="s">
        <v>2784</v>
      </c>
      <c r="D51" s="629"/>
      <c r="E51" s="629"/>
      <c r="F51" s="629"/>
      <c r="G51" s="629"/>
      <c r="H51" s="629"/>
      <c r="I51" s="629"/>
      <c r="J51" s="629"/>
      <c r="L51" s="130">
        <f>MAX(M51:N51)</f>
        <v>0</v>
      </c>
      <c r="M51" s="130">
        <f>IF(PodDop!K137&gt;PodDop!K136,1,0)</f>
        <v>0</v>
      </c>
      <c r="N51" s="130">
        <f>IF(PodDop!L137&gt;PodDop!L136,1,0)</f>
        <v>0</v>
      </c>
      <c r="O51" s="35"/>
    </row>
    <row r="52" spans="1:15" ht="39" customHeight="1">
      <c r="A52" s="126" t="s">
        <v>618</v>
      </c>
      <c r="B52" s="212" t="str">
        <f t="shared" si="3"/>
        <v>Ispravno</v>
      </c>
      <c r="C52" s="629" t="s">
        <v>2785</v>
      </c>
      <c r="D52" s="629"/>
      <c r="E52" s="629"/>
      <c r="F52" s="629"/>
      <c r="G52" s="629"/>
      <c r="H52" s="629"/>
      <c r="I52" s="629"/>
      <c r="J52" s="629"/>
      <c r="L52" s="130">
        <f>MAX(M52:N52)</f>
        <v>0</v>
      </c>
      <c r="M52" s="130">
        <f>IF(PodDop!K138&gt;PodDop!K137,1,0)</f>
        <v>0</v>
      </c>
      <c r="N52" s="130">
        <f>IF(PodDop!L138&gt;PodDop!L137,1,0)</f>
        <v>0</v>
      </c>
      <c r="O52" s="35"/>
    </row>
    <row r="53" spans="1:15" ht="75" customHeight="1">
      <c r="A53" s="126" t="s">
        <v>619</v>
      </c>
      <c r="B53" s="212" t="str">
        <f t="shared" si="3"/>
        <v>Ispravno</v>
      </c>
      <c r="C53" s="629" t="s">
        <v>2966</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628</v>
      </c>
      <c r="B54" s="212" t="str">
        <f t="shared" si="3"/>
        <v>Ispravno</v>
      </c>
      <c r="C54" s="629" t="s">
        <v>2832</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633</v>
      </c>
      <c r="B55" s="212" t="str">
        <f t="shared" si="3"/>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1185</v>
      </c>
      <c r="Q55" s="38">
        <f>IF(Bilanca!K69&gt;32500000,1,0)</f>
        <v>1</v>
      </c>
      <c r="R55" s="38">
        <f>IF(RDG!K44&gt;65000000,1,0)</f>
        <v>0</v>
      </c>
      <c r="S55" s="39">
        <f>IF(Opci!C53&gt;50,1,0)</f>
        <v>0</v>
      </c>
      <c r="T55" s="40" t="s">
        <v>1114</v>
      </c>
      <c r="U55" s="41">
        <f>IF(Bilanca!K69&gt;130000000,1,0)</f>
        <v>0</v>
      </c>
      <c r="V55" s="41">
        <f>IF(RDG!K44&gt;260000000,1,0)</f>
        <v>0</v>
      </c>
      <c r="W55" s="42">
        <f>IF(Opci!C53&gt;250,1,0)</f>
        <v>0</v>
      </c>
    </row>
    <row r="56" spans="1:36" ht="19.5" customHeight="1">
      <c r="A56" s="634" t="s">
        <v>2332</v>
      </c>
      <c r="B56" s="635"/>
      <c r="C56" s="635"/>
      <c r="D56" s="635"/>
      <c r="E56" s="635"/>
      <c r="F56" s="635"/>
      <c r="G56" s="635"/>
      <c r="H56" s="635"/>
      <c r="I56" s="635"/>
      <c r="J56" s="636"/>
      <c r="L56" s="35"/>
      <c r="M56" s="35" t="s">
        <v>1024</v>
      </c>
      <c r="N56" s="35" t="s">
        <v>1023</v>
      </c>
      <c r="O56" s="35" t="s">
        <v>1255</v>
      </c>
      <c r="P56" t="s">
        <v>1395</v>
      </c>
      <c r="Q56" t="s">
        <v>146</v>
      </c>
      <c r="R56" t="s">
        <v>151</v>
      </c>
      <c r="S56" t="s">
        <v>922</v>
      </c>
      <c r="T56" t="s">
        <v>1268</v>
      </c>
      <c r="U56" t="s">
        <v>976</v>
      </c>
      <c r="V56" t="s">
        <v>943</v>
      </c>
      <c r="W56" t="s">
        <v>1340</v>
      </c>
      <c r="X56" t="s">
        <v>1485</v>
      </c>
      <c r="Y56" t="s">
        <v>147</v>
      </c>
      <c r="Z56" t="s">
        <v>1159</v>
      </c>
      <c r="AA56" t="s">
        <v>1184</v>
      </c>
      <c r="AB56" t="s">
        <v>910</v>
      </c>
      <c r="AC56" t="s">
        <v>1197</v>
      </c>
      <c r="AD56" t="s">
        <v>1475</v>
      </c>
      <c r="AE56" t="s">
        <v>1587</v>
      </c>
      <c r="AF56" t="s">
        <v>1356</v>
      </c>
      <c r="AG56" t="s">
        <v>1256</v>
      </c>
      <c r="AH56" t="s">
        <v>1170</v>
      </c>
      <c r="AI56" t="s">
        <v>1160</v>
      </c>
      <c r="AJ56" t="s">
        <v>1174</v>
      </c>
    </row>
    <row r="57" spans="1:36" ht="106.5" customHeight="1">
      <c r="A57" s="126" t="s">
        <v>87</v>
      </c>
      <c r="B57" s="212" t="str">
        <f aca="true" t="shared" si="5" ref="B57:B81">IF(L57=0,"Ispravno","Nije ispravno")</f>
        <v>Ispravno</v>
      </c>
      <c r="C57" s="632" t="s">
        <v>2985</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88</v>
      </c>
      <c r="B58" s="212" t="str">
        <f t="shared" si="5"/>
        <v>Ispravno</v>
      </c>
      <c r="C58" s="631" t="s">
        <v>2953</v>
      </c>
      <c r="D58" s="631"/>
      <c r="E58" s="631"/>
      <c r="F58" s="631"/>
      <c r="G58" s="631"/>
      <c r="H58" s="631"/>
      <c r="I58" s="631"/>
      <c r="J58" s="631"/>
      <c r="L58" s="35">
        <f>IF(SUM(M58:O58)&gt;0,1,0)</f>
        <v>0</v>
      </c>
      <c r="M58" s="35">
        <f>IF(AND(Opci!C19=Opci!C63,Opci!C19&lt;&gt;""),1,0)</f>
        <v>0</v>
      </c>
      <c r="N58" s="35">
        <f>IF(AND(Opci!C63="",Opci!F63&lt;&gt;""),1,0)</f>
        <v>0</v>
      </c>
      <c r="O58">
        <f>IF(AND(Opci!C63&lt;&gt;"",Opci!F63=""),1,0)</f>
        <v>0</v>
      </c>
      <c r="Q58" t="s">
        <v>17</v>
      </c>
      <c r="S58" t="s">
        <v>10</v>
      </c>
      <c r="U58" s="202" t="s">
        <v>19</v>
      </c>
      <c r="W58" s="202" t="s">
        <v>18</v>
      </c>
      <c r="Y58" s="202" t="s">
        <v>21</v>
      </c>
      <c r="AA58" s="202" t="s">
        <v>22</v>
      </c>
      <c r="AC58" s="202" t="s">
        <v>20</v>
      </c>
      <c r="AE58" s="202" t="s">
        <v>2</v>
      </c>
      <c r="AG58" s="202" t="s">
        <v>9</v>
      </c>
      <c r="AI58" s="202" t="s">
        <v>14</v>
      </c>
      <c r="AK58" s="202" t="s">
        <v>13</v>
      </c>
      <c r="AM58" s="202" t="s">
        <v>16</v>
      </c>
      <c r="AO58" s="202" t="s">
        <v>1</v>
      </c>
      <c r="AQ58" s="202" t="s">
        <v>3</v>
      </c>
      <c r="AS58" s="202" t="s">
        <v>4</v>
      </c>
      <c r="AU58" s="202" t="s">
        <v>5</v>
      </c>
      <c r="AW58" s="202" t="s">
        <v>6</v>
      </c>
      <c r="AY58" s="202" t="s">
        <v>11</v>
      </c>
      <c r="BA58" s="202" t="s">
        <v>15</v>
      </c>
      <c r="BC58" s="202" t="s">
        <v>7</v>
      </c>
      <c r="BE58" s="202" t="s">
        <v>8</v>
      </c>
      <c r="BG58" s="204" t="s">
        <v>1009</v>
      </c>
      <c r="BI58" s="203" t="s">
        <v>1707</v>
      </c>
    </row>
    <row r="59" spans="1:62" ht="87" customHeight="1">
      <c r="A59" s="126" t="s">
        <v>89</v>
      </c>
      <c r="B59" s="212" t="str">
        <f t="shared" si="5"/>
        <v>Ispravno</v>
      </c>
      <c r="C59" s="631" t="s">
        <v>2978</v>
      </c>
      <c r="D59" s="631"/>
      <c r="E59" s="631"/>
      <c r="F59" s="631"/>
      <c r="G59" s="631"/>
      <c r="H59" s="631"/>
      <c r="I59" s="631"/>
      <c r="J59" s="631"/>
      <c r="L59" s="35">
        <f>IF(SUM(O59:BJ59)&gt;0,1,0)</f>
        <v>0</v>
      </c>
      <c r="M59" s="200" t="str">
        <f>UPPER(TRIM(Opci!C31))</f>
        <v>INFO@RACUNOVODSTVO-SJENA.HR</v>
      </c>
      <c r="N59" s="201" t="str">
        <f>UPPER(TRIM(Opci!C69))</f>
        <v>INFO@RACUNOVODSTVO-SJENA.HR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90</v>
      </c>
      <c r="B60" s="212" t="str">
        <f t="shared" si="5"/>
        <v>Ispravno</v>
      </c>
      <c r="C60" s="631" t="s">
        <v>2933</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91</v>
      </c>
      <c r="B61" s="212" t="str">
        <f t="shared" si="5"/>
        <v>Ispravno</v>
      </c>
      <c r="C61" s="629" t="s">
        <v>2950</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92</v>
      </c>
      <c r="B62" s="212" t="str">
        <f t="shared" si="5"/>
        <v>Ispravno</v>
      </c>
      <c r="C62" s="631" t="s">
        <v>2952</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93</v>
      </c>
      <c r="B63" s="212" t="str">
        <f t="shared" si="5"/>
        <v>Ispravno</v>
      </c>
      <c r="C63" s="631" t="s">
        <v>2984</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94</v>
      </c>
      <c r="B64" s="212" t="str">
        <f t="shared" si="5"/>
        <v>Ispravno</v>
      </c>
      <c r="C64" s="631" t="s">
        <v>2956</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96</v>
      </c>
      <c r="B65" s="212" t="str">
        <f t="shared" si="5"/>
        <v>Ispravno</v>
      </c>
      <c r="C65" s="631" t="s">
        <v>2988</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2206</v>
      </c>
      <c r="U65" s="261" t="s">
        <v>2739</v>
      </c>
      <c r="V65" s="261" t="s">
        <v>2698</v>
      </c>
      <c r="W65" s="261" t="s">
        <v>2735</v>
      </c>
      <c r="X65" s="261" t="s">
        <v>2651</v>
      </c>
    </row>
    <row r="66" spans="1:15" ht="36" customHeight="1">
      <c r="A66" s="126" t="s">
        <v>97</v>
      </c>
      <c r="B66" s="212" t="str">
        <f t="shared" si="5"/>
        <v>Ispravno</v>
      </c>
      <c r="C66" s="631" t="s">
        <v>2882</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98</v>
      </c>
      <c r="B67" s="212" t="str">
        <f t="shared" si="5"/>
        <v>Ispravno</v>
      </c>
      <c r="C67" s="631" t="s">
        <v>2887</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99</v>
      </c>
      <c r="B68" s="212" t="str">
        <f t="shared" si="5"/>
        <v>Ispravno</v>
      </c>
      <c r="C68" s="631" t="s">
        <v>2869</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100</v>
      </c>
      <c r="B69" s="212" t="str">
        <f t="shared" si="5"/>
        <v>Ispravno</v>
      </c>
      <c r="C69" s="631" t="s">
        <v>2871</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101</v>
      </c>
      <c r="B70" s="212" t="str">
        <f t="shared" si="5"/>
        <v>Ispravno</v>
      </c>
      <c r="C70" s="631" t="s">
        <v>2949</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102</v>
      </c>
      <c r="B71" s="212" t="str">
        <f t="shared" si="5"/>
        <v>Ispravno</v>
      </c>
      <c r="C71" s="629" t="s">
        <v>2899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103</v>
      </c>
      <c r="B72" s="212" t="str">
        <f t="shared" si="5"/>
        <v>Ispravno</v>
      </c>
      <c r="C72" s="629" t="s">
        <v>2980</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104</v>
      </c>
      <c r="B73" s="212" t="str">
        <f t="shared" si="5"/>
        <v>Ispravno</v>
      </c>
      <c r="C73" s="629" t="s">
        <v>2868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105</v>
      </c>
      <c r="B74" s="212" t="str">
        <f t="shared" si="5"/>
        <v>Ispravno</v>
      </c>
      <c r="C74" s="629" t="s">
        <v>2860</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107</v>
      </c>
      <c r="B75" s="212" t="str">
        <f t="shared" si="5"/>
        <v>Ispravno</v>
      </c>
      <c r="C75" s="629" t="s">
        <v>2835</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108</v>
      </c>
      <c r="B76" s="212" t="str">
        <f t="shared" si="5"/>
        <v>Ispravno</v>
      </c>
      <c r="C76" s="629" t="s">
        <v>2929</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109</v>
      </c>
      <c r="B77" s="212" t="str">
        <f t="shared" si="5"/>
        <v>Ispravno</v>
      </c>
      <c r="C77" s="629" t="s">
        <v>2896</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110</v>
      </c>
      <c r="B78" s="212" t="str">
        <f t="shared" si="5"/>
        <v>Ispravno</v>
      </c>
      <c r="C78" s="629" t="s">
        <v>2951</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111</v>
      </c>
      <c r="B79" s="212" t="str">
        <f t="shared" si="5"/>
        <v>Ispravno</v>
      </c>
      <c r="C79" s="631" t="s">
        <v>2987</v>
      </c>
      <c r="D79" s="629"/>
      <c r="E79" s="629"/>
      <c r="F79" s="629"/>
      <c r="G79" s="629"/>
      <c r="H79" s="629"/>
      <c r="I79" s="629"/>
      <c r="J79" s="629"/>
      <c r="L79" s="130">
        <f>MAX(M79:M79)</f>
        <v>0</v>
      </c>
      <c r="M79" s="130">
        <f>IF(ISERROR(O79),0,1)</f>
        <v>0</v>
      </c>
      <c r="N79" s="35" t="str">
        <f ca="1">CELL("filename")</f>
        <v>C:\eObrasci\VIO ZAGREB.ŽUP 2014\[GFI-POD ver. 2.0.4.xls]Opci</v>
      </c>
      <c r="O79" s="35" t="e">
        <f>FIND(".XLSX",UPPER(N79),1)</f>
        <v>#VALUE!</v>
      </c>
      <c r="P79" s="35"/>
      <c r="Q79" s="35"/>
      <c r="R79" s="35"/>
      <c r="S79" s="35"/>
      <c r="T79" s="35"/>
      <c r="W79" s="78"/>
      <c r="X79" s="35"/>
      <c r="Y79" s="35"/>
      <c r="Z79" s="35"/>
      <c r="AA79" s="35"/>
      <c r="AB79" s="35"/>
      <c r="AC79" s="80"/>
    </row>
    <row r="80" spans="1:32" ht="33" customHeight="1">
      <c r="A80" s="126" t="s">
        <v>112</v>
      </c>
      <c r="B80" s="212" t="str">
        <f t="shared" si="5"/>
        <v>Ispravno</v>
      </c>
      <c r="C80" s="630" t="s">
        <v>2773</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113</v>
      </c>
      <c r="B81" s="212" t="str">
        <f t="shared" si="5"/>
        <v>Ispravno</v>
      </c>
      <c r="C81" s="630" t="s">
        <v>2945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2750</v>
      </c>
      <c r="B82" s="640"/>
      <c r="C82" s="640"/>
      <c r="D82" s="640"/>
      <c r="E82" s="640"/>
      <c r="F82" s="640"/>
      <c r="G82" s="640"/>
      <c r="H82" s="640"/>
      <c r="I82" s="640"/>
      <c r="J82" s="641"/>
      <c r="L82" s="35"/>
      <c r="M82" s="35"/>
      <c r="N82" s="35"/>
      <c r="O82" s="35"/>
    </row>
    <row r="83" spans="1:15" ht="39" customHeight="1">
      <c r="A83" s="206" t="s">
        <v>114</v>
      </c>
      <c r="B83" s="212" t="str">
        <f aca="true" t="shared" si="6" ref="B83:B92">IF(L83=0,"Ispravno","Upozorenje!!!")</f>
        <v>Ispravno</v>
      </c>
      <c r="C83" s="632" t="s">
        <v>2854</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116</v>
      </c>
      <c r="B84" s="212" t="str">
        <f t="shared" si="6"/>
        <v>Ispravno</v>
      </c>
      <c r="C84" s="629" t="s">
        <v>2865</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117</v>
      </c>
      <c r="B85" s="212" t="str">
        <f t="shared" si="6"/>
        <v>Ispravno</v>
      </c>
      <c r="C85" s="629" t="s">
        <v>2829</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119</v>
      </c>
      <c r="B86" s="212" t="str">
        <f t="shared" si="6"/>
        <v>Ispravno</v>
      </c>
      <c r="C86" s="631" t="s">
        <v>2948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120</v>
      </c>
      <c r="B87" s="212" t="str">
        <f t="shared" si="6"/>
        <v>Ispravno</v>
      </c>
      <c r="C87" s="629" t="s">
        <v>2891</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121</v>
      </c>
      <c r="B88" s="212" t="str">
        <f t="shared" si="6"/>
        <v>Ispravno</v>
      </c>
      <c r="C88" s="629" t="s">
        <v>2932</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122</v>
      </c>
      <c r="B89" s="212" t="str">
        <f t="shared" si="6"/>
        <v>Ispravno</v>
      </c>
      <c r="C89" s="629" t="s">
        <v>2913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123</v>
      </c>
      <c r="B90" s="212" t="str">
        <f t="shared" si="6"/>
        <v>Ispravno</v>
      </c>
      <c r="C90" s="629" t="s">
        <v>2833</v>
      </c>
      <c r="D90" s="629"/>
      <c r="E90" s="629"/>
      <c r="F90" s="629"/>
      <c r="G90" s="629"/>
      <c r="H90" s="629"/>
      <c r="I90" s="629"/>
      <c r="J90" s="629"/>
      <c r="L90" s="130">
        <f>MAX(M90:N90)</f>
        <v>0</v>
      </c>
      <c r="M90" s="130">
        <f>IF(PodDop!K102&gt;RDG!K16,1,0)</f>
        <v>0</v>
      </c>
      <c r="N90" s="130">
        <f>IF(PodDop!L102&gt;RDG!L16,1,0)</f>
        <v>0</v>
      </c>
      <c r="O90" s="35"/>
    </row>
    <row r="91" spans="1:14" ht="57.75" customHeight="1">
      <c r="A91" s="206" t="s">
        <v>124</v>
      </c>
      <c r="B91" s="212" t="str">
        <f t="shared" si="6"/>
        <v>Ispravno</v>
      </c>
      <c r="C91" s="631" t="s">
        <v>2938</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125</v>
      </c>
      <c r="B92" s="212" t="str">
        <f t="shared" si="6"/>
        <v>Ispravno</v>
      </c>
      <c r="C92" s="638" t="s">
        <v>2973</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1943</v>
      </c>
      <c r="B1" s="273"/>
      <c r="C1" s="107" t="s">
        <v>842</v>
      </c>
      <c r="D1" s="104" t="s">
        <v>1016</v>
      </c>
      <c r="E1" s="104" t="s">
        <v>154</v>
      </c>
      <c r="F1" s="125" t="s">
        <v>987</v>
      </c>
      <c r="G1" s="104" t="s">
        <v>840</v>
      </c>
      <c r="H1" s="125" t="s">
        <v>839</v>
      </c>
      <c r="I1" s="104" t="s">
        <v>1069</v>
      </c>
      <c r="J1" s="105"/>
    </row>
    <row r="2" spans="1:10" s="3" customFormat="1" ht="19.5" customHeight="1">
      <c r="A2" s="274"/>
      <c r="B2" s="275"/>
      <c r="C2" s="108" t="s">
        <v>1079</v>
      </c>
      <c r="D2" s="109" t="s">
        <v>915</v>
      </c>
      <c r="E2" s="109" t="s">
        <v>1161</v>
      </c>
      <c r="F2" s="109" t="s">
        <v>828</v>
      </c>
      <c r="G2" s="109" t="s">
        <v>982</v>
      </c>
      <c r="H2" s="109" t="s">
        <v>902</v>
      </c>
      <c r="I2" s="110" t="s">
        <v>845</v>
      </c>
      <c r="J2" s="106"/>
    </row>
    <row r="3" spans="1:10" s="3" customFormat="1" ht="30" customHeight="1">
      <c r="A3" s="642" t="s">
        <v>2761</v>
      </c>
      <c r="B3" s="643"/>
      <c r="C3" s="644"/>
      <c r="D3" s="644"/>
      <c r="E3" s="644"/>
      <c r="F3" s="644"/>
      <c r="G3" s="644"/>
      <c r="H3" s="644"/>
      <c r="I3" s="644"/>
      <c r="J3" s="645"/>
    </row>
    <row r="4" spans="1:10" s="3" customFormat="1" ht="15.75" customHeight="1">
      <c r="A4" s="93" t="s">
        <v>1274</v>
      </c>
      <c r="B4" s="652" t="s">
        <v>1988</v>
      </c>
      <c r="C4" s="653"/>
      <c r="D4" s="653"/>
      <c r="E4" s="653"/>
      <c r="F4" s="653"/>
      <c r="G4" s="653"/>
      <c r="H4" s="653"/>
      <c r="I4" s="653"/>
      <c r="J4" s="654"/>
    </row>
    <row r="5" spans="1:10" ht="13.5" customHeight="1" hidden="1">
      <c r="A5" s="216" t="s">
        <v>163</v>
      </c>
      <c r="B5" s="646" t="s">
        <v>2127</v>
      </c>
      <c r="C5" s="647"/>
      <c r="D5" s="647"/>
      <c r="E5" s="647"/>
      <c r="F5" s="647"/>
      <c r="G5" s="647"/>
      <c r="H5" s="647"/>
      <c r="I5" s="647"/>
      <c r="J5" s="648"/>
    </row>
    <row r="6" spans="1:10" ht="13.5" customHeight="1">
      <c r="A6" s="92" t="s">
        <v>164</v>
      </c>
      <c r="B6" s="649" t="s">
        <v>2496</v>
      </c>
      <c r="C6" s="650"/>
      <c r="D6" s="650"/>
      <c r="E6" s="650"/>
      <c r="F6" s="650"/>
      <c r="G6" s="650"/>
      <c r="H6" s="650"/>
      <c r="I6" s="650"/>
      <c r="J6" s="651"/>
    </row>
    <row r="7" spans="1:10" ht="13.5" customHeight="1">
      <c r="A7" s="92" t="s">
        <v>165</v>
      </c>
      <c r="B7" s="649" t="s">
        <v>1586</v>
      </c>
      <c r="C7" s="650"/>
      <c r="D7" s="650"/>
      <c r="E7" s="650"/>
      <c r="F7" s="650"/>
      <c r="G7" s="650"/>
      <c r="H7" s="650"/>
      <c r="I7" s="650"/>
      <c r="J7" s="651"/>
    </row>
    <row r="8" spans="1:10" ht="13.5" customHeight="1">
      <c r="A8" s="92" t="s">
        <v>166</v>
      </c>
      <c r="B8" s="649" t="s">
        <v>2556</v>
      </c>
      <c r="C8" s="650"/>
      <c r="D8" s="650"/>
      <c r="E8" s="650"/>
      <c r="F8" s="650"/>
      <c r="G8" s="650"/>
      <c r="H8" s="650"/>
      <c r="I8" s="650"/>
      <c r="J8" s="651"/>
    </row>
    <row r="9" spans="1:10" ht="13.5" customHeight="1">
      <c r="A9" s="92" t="s">
        <v>167</v>
      </c>
      <c r="B9" s="649" t="s">
        <v>1907</v>
      </c>
      <c r="C9" s="650"/>
      <c r="D9" s="650"/>
      <c r="E9" s="650"/>
      <c r="F9" s="650"/>
      <c r="G9" s="650"/>
      <c r="H9" s="650"/>
      <c r="I9" s="650"/>
      <c r="J9" s="651"/>
    </row>
    <row r="10" spans="1:10" ht="13.5" customHeight="1">
      <c r="A10" s="92" t="s">
        <v>168</v>
      </c>
      <c r="B10" s="649" t="s">
        <v>1360</v>
      </c>
      <c r="C10" s="650"/>
      <c r="D10" s="650"/>
      <c r="E10" s="650"/>
      <c r="F10" s="650"/>
      <c r="G10" s="650"/>
      <c r="H10" s="650"/>
      <c r="I10" s="650"/>
      <c r="J10" s="651"/>
    </row>
    <row r="11" spans="1:10" ht="13.5" customHeight="1">
      <c r="A11" s="92" t="s">
        <v>169</v>
      </c>
      <c r="B11" s="649" t="s">
        <v>1615</v>
      </c>
      <c r="C11" s="650"/>
      <c r="D11" s="650"/>
      <c r="E11" s="650"/>
      <c r="F11" s="650"/>
      <c r="G11" s="650"/>
      <c r="H11" s="650"/>
      <c r="I11" s="650"/>
      <c r="J11" s="651"/>
    </row>
    <row r="12" spans="1:10" ht="13.5" customHeight="1">
      <c r="A12" s="92" t="s">
        <v>170</v>
      </c>
      <c r="B12" s="649" t="s">
        <v>2233</v>
      </c>
      <c r="C12" s="650"/>
      <c r="D12" s="650"/>
      <c r="E12" s="650"/>
      <c r="F12" s="650"/>
      <c r="G12" s="650"/>
      <c r="H12" s="650"/>
      <c r="I12" s="650"/>
      <c r="J12" s="651"/>
    </row>
    <row r="13" spans="1:10" ht="13.5" customHeight="1">
      <c r="A13" s="92" t="s">
        <v>171</v>
      </c>
      <c r="B13" s="649" t="s">
        <v>1683</v>
      </c>
      <c r="C13" s="650"/>
      <c r="D13" s="650"/>
      <c r="E13" s="650"/>
      <c r="F13" s="650"/>
      <c r="G13" s="650"/>
      <c r="H13" s="650"/>
      <c r="I13" s="650"/>
      <c r="J13" s="651"/>
    </row>
    <row r="14" spans="1:10" ht="13.5" customHeight="1">
      <c r="A14" s="92" t="s">
        <v>172</v>
      </c>
      <c r="B14" s="649" t="s">
        <v>2192</v>
      </c>
      <c r="C14" s="650"/>
      <c r="D14" s="650"/>
      <c r="E14" s="650"/>
      <c r="F14" s="650"/>
      <c r="G14" s="650"/>
      <c r="H14" s="650"/>
      <c r="I14" s="650"/>
      <c r="J14" s="651"/>
    </row>
    <row r="15" spans="1:10" ht="13.5" customHeight="1">
      <c r="A15" s="92" t="s">
        <v>173</v>
      </c>
      <c r="B15" s="649" t="s">
        <v>1359</v>
      </c>
      <c r="C15" s="650"/>
      <c r="D15" s="650"/>
      <c r="E15" s="650"/>
      <c r="F15" s="650"/>
      <c r="G15" s="650"/>
      <c r="H15" s="650"/>
      <c r="I15" s="650"/>
      <c r="J15" s="651"/>
    </row>
    <row r="16" spans="1:10" ht="13.5" customHeight="1">
      <c r="A16" s="92" t="s">
        <v>174</v>
      </c>
      <c r="B16" s="649" t="s">
        <v>2251</v>
      </c>
      <c r="C16" s="650"/>
      <c r="D16" s="650"/>
      <c r="E16" s="650"/>
      <c r="F16" s="650"/>
      <c r="G16" s="650"/>
      <c r="H16" s="650"/>
      <c r="I16" s="650"/>
      <c r="J16" s="651"/>
    </row>
    <row r="17" spans="1:10" ht="13.5" customHeight="1">
      <c r="A17" s="92" t="s">
        <v>175</v>
      </c>
      <c r="B17" s="649" t="s">
        <v>2344</v>
      </c>
      <c r="C17" s="650"/>
      <c r="D17" s="650"/>
      <c r="E17" s="650"/>
      <c r="F17" s="650"/>
      <c r="G17" s="650"/>
      <c r="H17" s="650"/>
      <c r="I17" s="650"/>
      <c r="J17" s="651"/>
    </row>
    <row r="18" spans="1:10" ht="13.5" customHeight="1">
      <c r="A18" s="92" t="s">
        <v>176</v>
      </c>
      <c r="B18" s="649" t="s">
        <v>1616</v>
      </c>
      <c r="C18" s="650"/>
      <c r="D18" s="650"/>
      <c r="E18" s="650"/>
      <c r="F18" s="650"/>
      <c r="G18" s="650"/>
      <c r="H18" s="650"/>
      <c r="I18" s="650"/>
      <c r="J18" s="651"/>
    </row>
    <row r="19" spans="1:10" ht="13.5" customHeight="1">
      <c r="A19" s="92" t="s">
        <v>177</v>
      </c>
      <c r="B19" s="649" t="s">
        <v>1881</v>
      </c>
      <c r="C19" s="650"/>
      <c r="D19" s="650"/>
      <c r="E19" s="650"/>
      <c r="F19" s="650"/>
      <c r="G19" s="650"/>
      <c r="H19" s="650"/>
      <c r="I19" s="650"/>
      <c r="J19" s="651"/>
    </row>
    <row r="20" spans="1:10" ht="13.5" customHeight="1">
      <c r="A20" s="92" t="s">
        <v>178</v>
      </c>
      <c r="B20" s="649" t="s">
        <v>2634</v>
      </c>
      <c r="C20" s="650"/>
      <c r="D20" s="650"/>
      <c r="E20" s="650"/>
      <c r="F20" s="650"/>
      <c r="G20" s="650"/>
      <c r="H20" s="650"/>
      <c r="I20" s="650"/>
      <c r="J20" s="651"/>
    </row>
    <row r="21" spans="1:10" ht="13.5" customHeight="1">
      <c r="A21" s="92" t="s">
        <v>179</v>
      </c>
      <c r="B21" s="649" t="s">
        <v>2224</v>
      </c>
      <c r="C21" s="650"/>
      <c r="D21" s="650"/>
      <c r="E21" s="650"/>
      <c r="F21" s="650"/>
      <c r="G21" s="650"/>
      <c r="H21" s="650"/>
      <c r="I21" s="650"/>
      <c r="J21" s="651"/>
    </row>
    <row r="22" spans="1:10" ht="13.5" customHeight="1">
      <c r="A22" s="92" t="s">
        <v>180</v>
      </c>
      <c r="B22" s="649" t="s">
        <v>1949</v>
      </c>
      <c r="C22" s="650"/>
      <c r="D22" s="650"/>
      <c r="E22" s="650"/>
      <c r="F22" s="650"/>
      <c r="G22" s="650"/>
      <c r="H22" s="650"/>
      <c r="I22" s="650"/>
      <c r="J22" s="651"/>
    </row>
    <row r="23" spans="1:10" ht="13.5" customHeight="1">
      <c r="A23" s="92" t="s">
        <v>181</v>
      </c>
      <c r="B23" s="649" t="s">
        <v>1556</v>
      </c>
      <c r="C23" s="650"/>
      <c r="D23" s="650"/>
      <c r="E23" s="650"/>
      <c r="F23" s="650"/>
      <c r="G23" s="650"/>
      <c r="H23" s="650"/>
      <c r="I23" s="650"/>
      <c r="J23" s="651"/>
    </row>
    <row r="24" spans="1:10" ht="13.5" customHeight="1">
      <c r="A24" s="92" t="s">
        <v>182</v>
      </c>
      <c r="B24" s="649" t="s">
        <v>1745</v>
      </c>
      <c r="C24" s="650"/>
      <c r="D24" s="650"/>
      <c r="E24" s="650"/>
      <c r="F24" s="650"/>
      <c r="G24" s="650"/>
      <c r="H24" s="650"/>
      <c r="I24" s="650"/>
      <c r="J24" s="651"/>
    </row>
    <row r="25" spans="1:10" ht="13.5" customHeight="1">
      <c r="A25" s="92" t="s">
        <v>183</v>
      </c>
      <c r="B25" s="649" t="s">
        <v>1857</v>
      </c>
      <c r="C25" s="650"/>
      <c r="D25" s="650"/>
      <c r="E25" s="650"/>
      <c r="F25" s="650"/>
      <c r="G25" s="650"/>
      <c r="H25" s="650"/>
      <c r="I25" s="650"/>
      <c r="J25" s="651"/>
    </row>
    <row r="26" spans="1:10" ht="13.5" customHeight="1">
      <c r="A26" s="92" t="s">
        <v>184</v>
      </c>
      <c r="B26" s="649" t="s">
        <v>1555</v>
      </c>
      <c r="C26" s="650"/>
      <c r="D26" s="650"/>
      <c r="E26" s="650"/>
      <c r="F26" s="650"/>
      <c r="G26" s="650"/>
      <c r="H26" s="650"/>
      <c r="I26" s="650"/>
      <c r="J26" s="651"/>
    </row>
    <row r="27" spans="1:10" ht="13.5" customHeight="1">
      <c r="A27" s="92" t="s">
        <v>185</v>
      </c>
      <c r="B27" s="649" t="s">
        <v>1557</v>
      </c>
      <c r="C27" s="650"/>
      <c r="D27" s="650"/>
      <c r="E27" s="650"/>
      <c r="F27" s="650"/>
      <c r="G27" s="650"/>
      <c r="H27" s="650"/>
      <c r="I27" s="650"/>
      <c r="J27" s="651"/>
    </row>
    <row r="28" spans="1:10" ht="13.5" customHeight="1">
      <c r="A28" s="92" t="s">
        <v>186</v>
      </c>
      <c r="B28" s="649" t="s">
        <v>1362</v>
      </c>
      <c r="C28" s="650"/>
      <c r="D28" s="650"/>
      <c r="E28" s="650"/>
      <c r="F28" s="650"/>
      <c r="G28" s="650"/>
      <c r="H28" s="650"/>
      <c r="I28" s="650"/>
      <c r="J28" s="651"/>
    </row>
    <row r="29" spans="1:10" ht="13.5" customHeight="1">
      <c r="A29" s="92" t="s">
        <v>187</v>
      </c>
      <c r="B29" s="649" t="s">
        <v>1361</v>
      </c>
      <c r="C29" s="650"/>
      <c r="D29" s="650"/>
      <c r="E29" s="650"/>
      <c r="F29" s="650"/>
      <c r="G29" s="650"/>
      <c r="H29" s="650"/>
      <c r="I29" s="650"/>
      <c r="J29" s="651"/>
    </row>
    <row r="30" spans="1:10" ht="13.5" customHeight="1">
      <c r="A30" s="92" t="s">
        <v>188</v>
      </c>
      <c r="B30" s="649" t="s">
        <v>2022</v>
      </c>
      <c r="C30" s="650"/>
      <c r="D30" s="650"/>
      <c r="E30" s="650"/>
      <c r="F30" s="650"/>
      <c r="G30" s="650"/>
      <c r="H30" s="650"/>
      <c r="I30" s="650"/>
      <c r="J30" s="651"/>
    </row>
    <row r="31" spans="1:10" ht="13.5" customHeight="1">
      <c r="A31" s="92" t="s">
        <v>189</v>
      </c>
      <c r="B31" s="649" t="s">
        <v>1964</v>
      </c>
      <c r="C31" s="650"/>
      <c r="D31" s="650"/>
      <c r="E31" s="650"/>
      <c r="F31" s="650"/>
      <c r="G31" s="650"/>
      <c r="H31" s="650"/>
      <c r="I31" s="650"/>
      <c r="J31" s="651"/>
    </row>
    <row r="32" spans="1:10" ht="13.5" customHeight="1">
      <c r="A32" s="92" t="s">
        <v>190</v>
      </c>
      <c r="B32" s="649" t="s">
        <v>2220</v>
      </c>
      <c r="C32" s="650"/>
      <c r="D32" s="650"/>
      <c r="E32" s="650"/>
      <c r="F32" s="650"/>
      <c r="G32" s="650"/>
      <c r="H32" s="650"/>
      <c r="I32" s="650"/>
      <c r="J32" s="651"/>
    </row>
    <row r="33" spans="1:10" ht="13.5" customHeight="1">
      <c r="A33" s="92" t="s">
        <v>191</v>
      </c>
      <c r="B33" s="649" t="s">
        <v>2266</v>
      </c>
      <c r="C33" s="650"/>
      <c r="D33" s="650"/>
      <c r="E33" s="650"/>
      <c r="F33" s="650"/>
      <c r="G33" s="650"/>
      <c r="H33" s="650"/>
      <c r="I33" s="650"/>
      <c r="J33" s="651"/>
    </row>
    <row r="34" spans="1:10" ht="13.5" customHeight="1">
      <c r="A34" s="92" t="s">
        <v>192</v>
      </c>
      <c r="B34" s="649" t="s">
        <v>2679</v>
      </c>
      <c r="C34" s="650"/>
      <c r="D34" s="650"/>
      <c r="E34" s="650"/>
      <c r="F34" s="650"/>
      <c r="G34" s="650"/>
      <c r="H34" s="650"/>
      <c r="I34" s="650"/>
      <c r="J34" s="651"/>
    </row>
    <row r="35" spans="1:10" ht="13.5" customHeight="1">
      <c r="A35" s="92" t="s">
        <v>193</v>
      </c>
      <c r="B35" s="649" t="s">
        <v>1885</v>
      </c>
      <c r="C35" s="650"/>
      <c r="D35" s="650"/>
      <c r="E35" s="650"/>
      <c r="F35" s="650"/>
      <c r="G35" s="650"/>
      <c r="H35" s="650"/>
      <c r="I35" s="650"/>
      <c r="J35" s="651"/>
    </row>
    <row r="36" spans="1:10" ht="13.5" customHeight="1">
      <c r="A36" s="92" t="s">
        <v>194</v>
      </c>
      <c r="B36" s="649" t="s">
        <v>2488</v>
      </c>
      <c r="C36" s="650"/>
      <c r="D36" s="650"/>
      <c r="E36" s="650"/>
      <c r="F36" s="650"/>
      <c r="G36" s="650"/>
      <c r="H36" s="650"/>
      <c r="I36" s="650"/>
      <c r="J36" s="651"/>
    </row>
    <row r="37" spans="1:10" ht="13.5" customHeight="1">
      <c r="A37" s="92" t="s">
        <v>195</v>
      </c>
      <c r="B37" s="649" t="s">
        <v>2530</v>
      </c>
      <c r="C37" s="650"/>
      <c r="D37" s="650"/>
      <c r="E37" s="650"/>
      <c r="F37" s="650"/>
      <c r="G37" s="650"/>
      <c r="H37" s="650"/>
      <c r="I37" s="650"/>
      <c r="J37" s="651"/>
    </row>
    <row r="38" spans="1:10" ht="13.5" customHeight="1">
      <c r="A38" s="92" t="s">
        <v>196</v>
      </c>
      <c r="B38" s="649" t="s">
        <v>1621</v>
      </c>
      <c r="C38" s="650"/>
      <c r="D38" s="650"/>
      <c r="E38" s="650"/>
      <c r="F38" s="650"/>
      <c r="G38" s="650"/>
      <c r="H38" s="650"/>
      <c r="I38" s="650"/>
      <c r="J38" s="651"/>
    </row>
    <row r="39" spans="1:10" ht="13.5" customHeight="1">
      <c r="A39" s="92" t="s">
        <v>197</v>
      </c>
      <c r="B39" s="649" t="s">
        <v>2555</v>
      </c>
      <c r="C39" s="650"/>
      <c r="D39" s="650"/>
      <c r="E39" s="650"/>
      <c r="F39" s="650"/>
      <c r="G39" s="650"/>
      <c r="H39" s="650"/>
      <c r="I39" s="650"/>
      <c r="J39" s="651"/>
    </row>
    <row r="40" spans="1:10" ht="13.5" customHeight="1">
      <c r="A40" s="92" t="s">
        <v>198</v>
      </c>
      <c r="B40" s="649" t="s">
        <v>2075</v>
      </c>
      <c r="C40" s="650"/>
      <c r="D40" s="650"/>
      <c r="E40" s="650"/>
      <c r="F40" s="650"/>
      <c r="G40" s="650"/>
      <c r="H40" s="650"/>
      <c r="I40" s="650"/>
      <c r="J40" s="651"/>
    </row>
    <row r="41" spans="1:10" ht="13.5" customHeight="1">
      <c r="A41" s="92" t="s">
        <v>199</v>
      </c>
      <c r="B41" s="649" t="s">
        <v>1419</v>
      </c>
      <c r="C41" s="650"/>
      <c r="D41" s="650"/>
      <c r="E41" s="650"/>
      <c r="F41" s="650"/>
      <c r="G41" s="650"/>
      <c r="H41" s="650"/>
      <c r="I41" s="650"/>
      <c r="J41" s="651"/>
    </row>
    <row r="42" spans="1:10" ht="13.5" customHeight="1">
      <c r="A42" s="92" t="s">
        <v>200</v>
      </c>
      <c r="B42" s="649" t="s">
        <v>1573</v>
      </c>
      <c r="C42" s="650"/>
      <c r="D42" s="650"/>
      <c r="E42" s="650"/>
      <c r="F42" s="650"/>
      <c r="G42" s="650"/>
      <c r="H42" s="650"/>
      <c r="I42" s="650"/>
      <c r="J42" s="651"/>
    </row>
    <row r="43" spans="1:10" ht="13.5" customHeight="1">
      <c r="A43" s="92" t="s">
        <v>201</v>
      </c>
      <c r="B43" s="649" t="s">
        <v>1544</v>
      </c>
      <c r="C43" s="650"/>
      <c r="D43" s="650"/>
      <c r="E43" s="650"/>
      <c r="F43" s="650"/>
      <c r="G43" s="650"/>
      <c r="H43" s="650"/>
      <c r="I43" s="650"/>
      <c r="J43" s="651"/>
    </row>
    <row r="44" spans="1:10" ht="13.5" customHeight="1">
      <c r="A44" s="92" t="s">
        <v>202</v>
      </c>
      <c r="B44" s="649" t="s">
        <v>1643</v>
      </c>
      <c r="C44" s="650"/>
      <c r="D44" s="650"/>
      <c r="E44" s="650"/>
      <c r="F44" s="650"/>
      <c r="G44" s="650"/>
      <c r="H44" s="650"/>
      <c r="I44" s="650"/>
      <c r="J44" s="651"/>
    </row>
    <row r="45" spans="1:10" ht="13.5" customHeight="1">
      <c r="A45" s="92" t="s">
        <v>203</v>
      </c>
      <c r="B45" s="649" t="s">
        <v>2023</v>
      </c>
      <c r="C45" s="650"/>
      <c r="D45" s="650"/>
      <c r="E45" s="650"/>
      <c r="F45" s="650"/>
      <c r="G45" s="650"/>
      <c r="H45" s="650"/>
      <c r="I45" s="650"/>
      <c r="J45" s="651"/>
    </row>
    <row r="46" spans="1:10" ht="13.5" customHeight="1">
      <c r="A46" s="92" t="s">
        <v>204</v>
      </c>
      <c r="B46" s="649" t="s">
        <v>1751</v>
      </c>
      <c r="C46" s="650"/>
      <c r="D46" s="650"/>
      <c r="E46" s="650"/>
      <c r="F46" s="650"/>
      <c r="G46" s="650"/>
      <c r="H46" s="650"/>
      <c r="I46" s="650"/>
      <c r="J46" s="651"/>
    </row>
    <row r="47" spans="1:10" ht="13.5" customHeight="1">
      <c r="A47" s="92" t="s">
        <v>205</v>
      </c>
      <c r="B47" s="649" t="s">
        <v>1967</v>
      </c>
      <c r="C47" s="650"/>
      <c r="D47" s="650"/>
      <c r="E47" s="650"/>
      <c r="F47" s="650"/>
      <c r="G47" s="650"/>
      <c r="H47" s="650"/>
      <c r="I47" s="650"/>
      <c r="J47" s="651"/>
    </row>
    <row r="48" spans="1:10" ht="13.5" customHeight="1">
      <c r="A48" s="92" t="s">
        <v>206</v>
      </c>
      <c r="B48" s="649" t="s">
        <v>2024</v>
      </c>
      <c r="C48" s="650"/>
      <c r="D48" s="650"/>
      <c r="E48" s="650"/>
      <c r="F48" s="650"/>
      <c r="G48" s="650"/>
      <c r="H48" s="650"/>
      <c r="I48" s="650"/>
      <c r="J48" s="651"/>
    </row>
    <row r="49" spans="1:10" ht="13.5" customHeight="1">
      <c r="A49" s="92" t="s">
        <v>207</v>
      </c>
      <c r="B49" s="649" t="s">
        <v>1990</v>
      </c>
      <c r="C49" s="650"/>
      <c r="D49" s="650"/>
      <c r="E49" s="650"/>
      <c r="F49" s="650"/>
      <c r="G49" s="650"/>
      <c r="H49" s="650"/>
      <c r="I49" s="650"/>
      <c r="J49" s="651"/>
    </row>
    <row r="50" spans="1:10" ht="13.5" customHeight="1">
      <c r="A50" s="92" t="s">
        <v>208</v>
      </c>
      <c r="B50" s="649" t="s">
        <v>2193</v>
      </c>
      <c r="C50" s="650"/>
      <c r="D50" s="650"/>
      <c r="E50" s="650"/>
      <c r="F50" s="650"/>
      <c r="G50" s="650"/>
      <c r="H50" s="650"/>
      <c r="I50" s="650"/>
      <c r="J50" s="651"/>
    </row>
    <row r="51" spans="1:10" ht="13.5" customHeight="1">
      <c r="A51" s="92" t="s">
        <v>209</v>
      </c>
      <c r="B51" s="649" t="s">
        <v>2235</v>
      </c>
      <c r="C51" s="650"/>
      <c r="D51" s="650"/>
      <c r="E51" s="650"/>
      <c r="F51" s="650"/>
      <c r="G51" s="650"/>
      <c r="H51" s="650"/>
      <c r="I51" s="650"/>
      <c r="J51" s="651"/>
    </row>
    <row r="52" spans="1:10" ht="13.5" customHeight="1">
      <c r="A52" s="92" t="s">
        <v>210</v>
      </c>
      <c r="B52" s="649" t="s">
        <v>2661</v>
      </c>
      <c r="C52" s="650"/>
      <c r="D52" s="650"/>
      <c r="E52" s="650"/>
      <c r="F52" s="650"/>
      <c r="G52" s="650"/>
      <c r="H52" s="650"/>
      <c r="I52" s="650"/>
      <c r="J52" s="651"/>
    </row>
    <row r="53" spans="1:10" ht="13.5" customHeight="1">
      <c r="A53" s="92" t="s">
        <v>211</v>
      </c>
      <c r="B53" s="649" t="s">
        <v>2505</v>
      </c>
      <c r="C53" s="650"/>
      <c r="D53" s="650"/>
      <c r="E53" s="650"/>
      <c r="F53" s="650"/>
      <c r="G53" s="650"/>
      <c r="H53" s="650"/>
      <c r="I53" s="650"/>
      <c r="J53" s="651"/>
    </row>
    <row r="54" spans="1:10" ht="13.5" customHeight="1">
      <c r="A54" s="92" t="s">
        <v>212</v>
      </c>
      <c r="B54" s="649" t="s">
        <v>2306</v>
      </c>
      <c r="C54" s="650"/>
      <c r="D54" s="650"/>
      <c r="E54" s="650"/>
      <c r="F54" s="650"/>
      <c r="G54" s="650"/>
      <c r="H54" s="650"/>
      <c r="I54" s="650"/>
      <c r="J54" s="651"/>
    </row>
    <row r="55" spans="1:10" ht="13.5" customHeight="1">
      <c r="A55" s="92" t="s">
        <v>213</v>
      </c>
      <c r="B55" s="649" t="s">
        <v>1752</v>
      </c>
      <c r="C55" s="650"/>
      <c r="D55" s="650"/>
      <c r="E55" s="650"/>
      <c r="F55" s="650"/>
      <c r="G55" s="650"/>
      <c r="H55" s="650"/>
      <c r="I55" s="650"/>
      <c r="J55" s="651"/>
    </row>
    <row r="56" spans="1:10" ht="13.5" customHeight="1">
      <c r="A56" s="92" t="s">
        <v>214</v>
      </c>
      <c r="B56" s="649" t="s">
        <v>1648</v>
      </c>
      <c r="C56" s="650"/>
      <c r="D56" s="650"/>
      <c r="E56" s="650"/>
      <c r="F56" s="650"/>
      <c r="G56" s="650"/>
      <c r="H56" s="650"/>
      <c r="I56" s="650"/>
      <c r="J56" s="651"/>
    </row>
    <row r="57" spans="1:10" ht="13.5" customHeight="1">
      <c r="A57" s="92" t="s">
        <v>215</v>
      </c>
      <c r="B57" s="649" t="s">
        <v>2234</v>
      </c>
      <c r="C57" s="650"/>
      <c r="D57" s="650"/>
      <c r="E57" s="650"/>
      <c r="F57" s="650"/>
      <c r="G57" s="650"/>
      <c r="H57" s="650"/>
      <c r="I57" s="650"/>
      <c r="J57" s="651"/>
    </row>
    <row r="58" spans="1:10" ht="13.5" customHeight="1">
      <c r="A58" s="92" t="s">
        <v>216</v>
      </c>
      <c r="B58" s="649" t="s">
        <v>2466</v>
      </c>
      <c r="C58" s="650"/>
      <c r="D58" s="650"/>
      <c r="E58" s="650"/>
      <c r="F58" s="650"/>
      <c r="G58" s="650"/>
      <c r="H58" s="650"/>
      <c r="I58" s="650"/>
      <c r="J58" s="651"/>
    </row>
    <row r="59" spans="1:10" ht="13.5" customHeight="1">
      <c r="A59" s="92" t="s">
        <v>217</v>
      </c>
      <c r="B59" s="649" t="s">
        <v>2419</v>
      </c>
      <c r="C59" s="650"/>
      <c r="D59" s="650"/>
      <c r="E59" s="650"/>
      <c r="F59" s="650"/>
      <c r="G59" s="650"/>
      <c r="H59" s="650"/>
      <c r="I59" s="650"/>
      <c r="J59" s="651"/>
    </row>
    <row r="60" spans="1:10" ht="13.5" customHeight="1">
      <c r="A60" s="92" t="s">
        <v>220</v>
      </c>
      <c r="B60" s="649" t="s">
        <v>1729</v>
      </c>
      <c r="C60" s="650"/>
      <c r="D60" s="650"/>
      <c r="E60" s="650"/>
      <c r="F60" s="650"/>
      <c r="G60" s="650"/>
      <c r="H60" s="650"/>
      <c r="I60" s="650"/>
      <c r="J60" s="651"/>
    </row>
    <row r="61" spans="1:10" ht="13.5" customHeight="1">
      <c r="A61" s="92" t="s">
        <v>221</v>
      </c>
      <c r="B61" s="649" t="s">
        <v>1853</v>
      </c>
      <c r="C61" s="650"/>
      <c r="D61" s="650"/>
      <c r="E61" s="650"/>
      <c r="F61" s="650"/>
      <c r="G61" s="650"/>
      <c r="H61" s="650"/>
      <c r="I61" s="650"/>
      <c r="J61" s="651"/>
    </row>
    <row r="62" spans="1:10" ht="13.5" customHeight="1">
      <c r="A62" s="92" t="s">
        <v>222</v>
      </c>
      <c r="B62" s="649" t="s">
        <v>1981</v>
      </c>
      <c r="C62" s="650"/>
      <c r="D62" s="650"/>
      <c r="E62" s="650"/>
      <c r="F62" s="650"/>
      <c r="G62" s="650"/>
      <c r="H62" s="650"/>
      <c r="I62" s="650"/>
      <c r="J62" s="651"/>
    </row>
    <row r="63" spans="1:10" ht="13.5" customHeight="1">
      <c r="A63" s="92" t="s">
        <v>223</v>
      </c>
      <c r="B63" s="649" t="s">
        <v>2392</v>
      </c>
      <c r="C63" s="650"/>
      <c r="D63" s="650"/>
      <c r="E63" s="650"/>
      <c r="F63" s="650"/>
      <c r="G63" s="650"/>
      <c r="H63" s="650"/>
      <c r="I63" s="650"/>
      <c r="J63" s="651"/>
    </row>
    <row r="64" spans="1:10" ht="13.5" customHeight="1">
      <c r="A64" s="92" t="s">
        <v>224</v>
      </c>
      <c r="B64" s="649" t="s">
        <v>1794</v>
      </c>
      <c r="C64" s="650"/>
      <c r="D64" s="650"/>
      <c r="E64" s="650"/>
      <c r="F64" s="650"/>
      <c r="G64" s="650"/>
      <c r="H64" s="650"/>
      <c r="I64" s="650"/>
      <c r="J64" s="651"/>
    </row>
    <row r="65" spans="1:10" ht="13.5" customHeight="1">
      <c r="A65" s="92" t="s">
        <v>225</v>
      </c>
      <c r="B65" s="649" t="s">
        <v>2221</v>
      </c>
      <c r="C65" s="650"/>
      <c r="D65" s="650"/>
      <c r="E65" s="650"/>
      <c r="F65" s="650"/>
      <c r="G65" s="650"/>
      <c r="H65" s="650"/>
      <c r="I65" s="650"/>
      <c r="J65" s="651"/>
    </row>
    <row r="66" spans="1:10" ht="13.5" customHeight="1">
      <c r="A66" s="92" t="s">
        <v>226</v>
      </c>
      <c r="B66" s="649" t="s">
        <v>2354</v>
      </c>
      <c r="C66" s="650"/>
      <c r="D66" s="650"/>
      <c r="E66" s="650"/>
      <c r="F66" s="650"/>
      <c r="G66" s="650"/>
      <c r="H66" s="650"/>
      <c r="I66" s="650"/>
      <c r="J66" s="651"/>
    </row>
    <row r="67" spans="1:10" ht="13.5" customHeight="1">
      <c r="A67" s="92" t="s">
        <v>227</v>
      </c>
      <c r="B67" s="649" t="s">
        <v>1658</v>
      </c>
      <c r="C67" s="650"/>
      <c r="D67" s="650"/>
      <c r="E67" s="650"/>
      <c r="F67" s="650"/>
      <c r="G67" s="650"/>
      <c r="H67" s="650"/>
      <c r="I67" s="650"/>
      <c r="J67" s="651"/>
    </row>
    <row r="68" spans="1:10" ht="13.5" customHeight="1">
      <c r="A68" s="92" t="s">
        <v>228</v>
      </c>
      <c r="B68" s="649" t="s">
        <v>2377</v>
      </c>
      <c r="C68" s="650"/>
      <c r="D68" s="650"/>
      <c r="E68" s="650"/>
      <c r="F68" s="650"/>
      <c r="G68" s="650"/>
      <c r="H68" s="650"/>
      <c r="I68" s="650"/>
      <c r="J68" s="651"/>
    </row>
    <row r="69" spans="1:10" ht="13.5" customHeight="1">
      <c r="A69" s="92" t="s">
        <v>229</v>
      </c>
      <c r="B69" s="649" t="s">
        <v>2279</v>
      </c>
      <c r="C69" s="650"/>
      <c r="D69" s="650"/>
      <c r="E69" s="650"/>
      <c r="F69" s="650"/>
      <c r="G69" s="650"/>
      <c r="H69" s="650"/>
      <c r="I69" s="650"/>
      <c r="J69" s="651"/>
    </row>
    <row r="70" spans="1:10" ht="13.5" customHeight="1">
      <c r="A70" s="92" t="s">
        <v>230</v>
      </c>
      <c r="B70" s="649" t="s">
        <v>1613</v>
      </c>
      <c r="C70" s="650"/>
      <c r="D70" s="650"/>
      <c r="E70" s="650"/>
      <c r="F70" s="650"/>
      <c r="G70" s="650"/>
      <c r="H70" s="650"/>
      <c r="I70" s="650"/>
      <c r="J70" s="651"/>
    </row>
    <row r="71" spans="1:10" ht="13.5" customHeight="1">
      <c r="A71" s="92" t="s">
        <v>231</v>
      </c>
      <c r="B71" s="649" t="s">
        <v>1761</v>
      </c>
      <c r="C71" s="650"/>
      <c r="D71" s="650"/>
      <c r="E71" s="650"/>
      <c r="F71" s="650"/>
      <c r="G71" s="650"/>
      <c r="H71" s="650"/>
      <c r="I71" s="650"/>
      <c r="J71" s="651"/>
    </row>
    <row r="72" spans="1:10" ht="13.5" customHeight="1">
      <c r="A72" s="92" t="s">
        <v>232</v>
      </c>
      <c r="B72" s="649" t="s">
        <v>2283</v>
      </c>
      <c r="C72" s="650"/>
      <c r="D72" s="650"/>
      <c r="E72" s="650"/>
      <c r="F72" s="650"/>
      <c r="G72" s="650"/>
      <c r="H72" s="650"/>
      <c r="I72" s="650"/>
      <c r="J72" s="651"/>
    </row>
    <row r="73" spans="1:10" ht="13.5" customHeight="1">
      <c r="A73" s="92" t="s">
        <v>233</v>
      </c>
      <c r="B73" s="649" t="s">
        <v>2648</v>
      </c>
      <c r="C73" s="650"/>
      <c r="D73" s="650"/>
      <c r="E73" s="650"/>
      <c r="F73" s="650"/>
      <c r="G73" s="650"/>
      <c r="H73" s="650"/>
      <c r="I73" s="650"/>
      <c r="J73" s="651"/>
    </row>
    <row r="74" spans="1:10" ht="13.5" customHeight="1">
      <c r="A74" s="92" t="s">
        <v>234</v>
      </c>
      <c r="B74" s="649" t="s">
        <v>2714</v>
      </c>
      <c r="C74" s="650"/>
      <c r="D74" s="650"/>
      <c r="E74" s="650"/>
      <c r="F74" s="650"/>
      <c r="G74" s="650"/>
      <c r="H74" s="650"/>
      <c r="I74" s="650"/>
      <c r="J74" s="651"/>
    </row>
    <row r="75" spans="1:10" ht="13.5" customHeight="1">
      <c r="A75" s="92" t="s">
        <v>235</v>
      </c>
      <c r="B75" s="649" t="s">
        <v>2493</v>
      </c>
      <c r="C75" s="650"/>
      <c r="D75" s="650"/>
      <c r="E75" s="650"/>
      <c r="F75" s="650"/>
      <c r="G75" s="650"/>
      <c r="H75" s="650"/>
      <c r="I75" s="650"/>
      <c r="J75" s="651"/>
    </row>
    <row r="76" spans="1:10" ht="13.5" customHeight="1">
      <c r="A76" s="92" t="s">
        <v>236</v>
      </c>
      <c r="B76" s="649" t="s">
        <v>1869</v>
      </c>
      <c r="C76" s="650"/>
      <c r="D76" s="650"/>
      <c r="E76" s="650"/>
      <c r="F76" s="650"/>
      <c r="G76" s="650"/>
      <c r="H76" s="650"/>
      <c r="I76" s="650"/>
      <c r="J76" s="651"/>
    </row>
    <row r="77" spans="1:10" ht="13.5" customHeight="1">
      <c r="A77" s="92" t="s">
        <v>237</v>
      </c>
      <c r="B77" s="649" t="s">
        <v>2445</v>
      </c>
      <c r="C77" s="650"/>
      <c r="D77" s="650"/>
      <c r="E77" s="650"/>
      <c r="F77" s="650"/>
      <c r="G77" s="650"/>
      <c r="H77" s="650"/>
      <c r="I77" s="650"/>
      <c r="J77" s="651"/>
    </row>
    <row r="78" spans="1:10" ht="13.5" customHeight="1">
      <c r="A78" s="92" t="s">
        <v>238</v>
      </c>
      <c r="B78" s="649" t="s">
        <v>1902</v>
      </c>
      <c r="C78" s="650"/>
      <c r="D78" s="650"/>
      <c r="E78" s="650"/>
      <c r="F78" s="650"/>
      <c r="G78" s="650"/>
      <c r="H78" s="650"/>
      <c r="I78" s="650"/>
      <c r="J78" s="651"/>
    </row>
    <row r="79" spans="1:10" ht="13.5" customHeight="1">
      <c r="A79" s="92" t="s">
        <v>239</v>
      </c>
      <c r="B79" s="649" t="s">
        <v>2330</v>
      </c>
      <c r="C79" s="650"/>
      <c r="D79" s="650"/>
      <c r="E79" s="650"/>
      <c r="F79" s="650"/>
      <c r="G79" s="650"/>
      <c r="H79" s="650"/>
      <c r="I79" s="650"/>
      <c r="J79" s="651"/>
    </row>
    <row r="80" spans="1:10" ht="13.5" customHeight="1">
      <c r="A80" s="92" t="s">
        <v>240</v>
      </c>
      <c r="B80" s="649" t="s">
        <v>1767</v>
      </c>
      <c r="C80" s="650"/>
      <c r="D80" s="650"/>
      <c r="E80" s="650"/>
      <c r="F80" s="650"/>
      <c r="G80" s="650"/>
      <c r="H80" s="650"/>
      <c r="I80" s="650"/>
      <c r="J80" s="651"/>
    </row>
    <row r="81" spans="1:10" ht="13.5" customHeight="1">
      <c r="A81" s="92" t="s">
        <v>241</v>
      </c>
      <c r="B81" s="649" t="s">
        <v>2225</v>
      </c>
      <c r="C81" s="650"/>
      <c r="D81" s="650"/>
      <c r="E81" s="650"/>
      <c r="F81" s="650"/>
      <c r="G81" s="650"/>
      <c r="H81" s="650"/>
      <c r="I81" s="650"/>
      <c r="J81" s="651"/>
    </row>
    <row r="82" spans="1:10" ht="13.5" customHeight="1">
      <c r="A82" s="92" t="s">
        <v>242</v>
      </c>
      <c r="B82" s="649" t="s">
        <v>2068</v>
      </c>
      <c r="C82" s="650"/>
      <c r="D82" s="650"/>
      <c r="E82" s="650"/>
      <c r="F82" s="650"/>
      <c r="G82" s="650"/>
      <c r="H82" s="650"/>
      <c r="I82" s="650"/>
      <c r="J82" s="651"/>
    </row>
    <row r="83" spans="1:10" ht="13.5" customHeight="1">
      <c r="A83" s="92" t="s">
        <v>243</v>
      </c>
      <c r="B83" s="649" t="s">
        <v>2249</v>
      </c>
      <c r="C83" s="650"/>
      <c r="D83" s="650"/>
      <c r="E83" s="650"/>
      <c r="F83" s="650"/>
      <c r="G83" s="650"/>
      <c r="H83" s="650"/>
      <c r="I83" s="650"/>
      <c r="J83" s="651"/>
    </row>
    <row r="84" spans="1:10" ht="13.5" customHeight="1">
      <c r="A84" s="92" t="s">
        <v>244</v>
      </c>
      <c r="B84" s="649" t="s">
        <v>2407</v>
      </c>
      <c r="C84" s="650"/>
      <c r="D84" s="650"/>
      <c r="E84" s="650"/>
      <c r="F84" s="650"/>
      <c r="G84" s="650"/>
      <c r="H84" s="650"/>
      <c r="I84" s="650"/>
      <c r="J84" s="651"/>
    </row>
    <row r="85" spans="1:10" ht="13.5" customHeight="1">
      <c r="A85" s="92" t="s">
        <v>246</v>
      </c>
      <c r="B85" s="649" t="s">
        <v>2474</v>
      </c>
      <c r="C85" s="650"/>
      <c r="D85" s="650"/>
      <c r="E85" s="650"/>
      <c r="F85" s="650"/>
      <c r="G85" s="650"/>
      <c r="H85" s="650"/>
      <c r="I85" s="650"/>
      <c r="J85" s="651"/>
    </row>
    <row r="86" spans="1:10" ht="13.5" customHeight="1">
      <c r="A86" s="92" t="s">
        <v>247</v>
      </c>
      <c r="B86" s="649" t="s">
        <v>2080</v>
      </c>
      <c r="C86" s="650"/>
      <c r="D86" s="650"/>
      <c r="E86" s="650"/>
      <c r="F86" s="650"/>
      <c r="G86" s="650"/>
      <c r="H86" s="650"/>
      <c r="I86" s="650"/>
      <c r="J86" s="651"/>
    </row>
    <row r="87" spans="1:10" ht="13.5" customHeight="1">
      <c r="A87" s="92" t="s">
        <v>248</v>
      </c>
      <c r="B87" s="649" t="s">
        <v>2356</v>
      </c>
      <c r="C87" s="650"/>
      <c r="D87" s="650"/>
      <c r="E87" s="650"/>
      <c r="F87" s="650"/>
      <c r="G87" s="650"/>
      <c r="H87" s="650"/>
      <c r="I87" s="650"/>
      <c r="J87" s="651"/>
    </row>
    <row r="88" spans="1:10" ht="13.5" customHeight="1">
      <c r="A88" s="92" t="s">
        <v>249</v>
      </c>
      <c r="B88" s="649" t="s">
        <v>2454</v>
      </c>
      <c r="C88" s="650"/>
      <c r="D88" s="650"/>
      <c r="E88" s="650"/>
      <c r="F88" s="650"/>
      <c r="G88" s="650"/>
      <c r="H88" s="650"/>
      <c r="I88" s="650"/>
      <c r="J88" s="651"/>
    </row>
    <row r="89" spans="1:10" ht="13.5" customHeight="1">
      <c r="A89" s="92" t="s">
        <v>250</v>
      </c>
      <c r="B89" s="649" t="s">
        <v>1502</v>
      </c>
      <c r="C89" s="650"/>
      <c r="D89" s="650"/>
      <c r="E89" s="650"/>
      <c r="F89" s="650"/>
      <c r="G89" s="650"/>
      <c r="H89" s="650"/>
      <c r="I89" s="650"/>
      <c r="J89" s="651"/>
    </row>
    <row r="90" spans="1:10" ht="13.5" customHeight="1">
      <c r="A90" s="92" t="s">
        <v>251</v>
      </c>
      <c r="B90" s="649" t="s">
        <v>1514</v>
      </c>
      <c r="C90" s="650"/>
      <c r="D90" s="650"/>
      <c r="E90" s="650"/>
      <c r="F90" s="650"/>
      <c r="G90" s="650"/>
      <c r="H90" s="650"/>
      <c r="I90" s="650"/>
      <c r="J90" s="651"/>
    </row>
    <row r="91" spans="1:10" ht="13.5" customHeight="1">
      <c r="A91" s="92" t="s">
        <v>252</v>
      </c>
      <c r="B91" s="649" t="s">
        <v>2668</v>
      </c>
      <c r="C91" s="650"/>
      <c r="D91" s="650"/>
      <c r="E91" s="650"/>
      <c r="F91" s="650"/>
      <c r="G91" s="650"/>
      <c r="H91" s="650"/>
      <c r="I91" s="650"/>
      <c r="J91" s="651"/>
    </row>
    <row r="92" spans="1:10" ht="13.5" customHeight="1">
      <c r="A92" s="92" t="s">
        <v>254</v>
      </c>
      <c r="B92" s="649" t="s">
        <v>1766</v>
      </c>
      <c r="C92" s="650"/>
      <c r="D92" s="650"/>
      <c r="E92" s="650"/>
      <c r="F92" s="650"/>
      <c r="G92" s="650"/>
      <c r="H92" s="650"/>
      <c r="I92" s="650"/>
      <c r="J92" s="651"/>
    </row>
    <row r="93" spans="1:10" ht="13.5" customHeight="1">
      <c r="A93" s="92" t="s">
        <v>256</v>
      </c>
      <c r="B93" s="649" t="s">
        <v>1917</v>
      </c>
      <c r="C93" s="650"/>
      <c r="D93" s="650"/>
      <c r="E93" s="650"/>
      <c r="F93" s="650"/>
      <c r="G93" s="650"/>
      <c r="H93" s="650"/>
      <c r="I93" s="650"/>
      <c r="J93" s="651"/>
    </row>
    <row r="94" spans="1:10" ht="13.5" customHeight="1">
      <c r="A94" s="92" t="s">
        <v>257</v>
      </c>
      <c r="B94" s="649" t="s">
        <v>1445</v>
      </c>
      <c r="C94" s="650"/>
      <c r="D94" s="650"/>
      <c r="E94" s="650"/>
      <c r="F94" s="650"/>
      <c r="G94" s="650"/>
      <c r="H94" s="650"/>
      <c r="I94" s="650"/>
      <c r="J94" s="651"/>
    </row>
    <row r="95" spans="1:10" ht="13.5" customHeight="1">
      <c r="A95" s="92" t="s">
        <v>258</v>
      </c>
      <c r="B95" s="649" t="s">
        <v>1931</v>
      </c>
      <c r="C95" s="650"/>
      <c r="D95" s="650"/>
      <c r="E95" s="650"/>
      <c r="F95" s="650"/>
      <c r="G95" s="650"/>
      <c r="H95" s="650"/>
      <c r="I95" s="650"/>
      <c r="J95" s="651"/>
    </row>
    <row r="96" spans="1:10" ht="13.5" customHeight="1">
      <c r="A96" s="92" t="s">
        <v>259</v>
      </c>
      <c r="B96" s="649" t="s">
        <v>2304</v>
      </c>
      <c r="C96" s="650"/>
      <c r="D96" s="650"/>
      <c r="E96" s="650"/>
      <c r="F96" s="650"/>
      <c r="G96" s="650"/>
      <c r="H96" s="650"/>
      <c r="I96" s="650"/>
      <c r="J96" s="651"/>
    </row>
    <row r="97" spans="1:10" ht="13.5" customHeight="1">
      <c r="A97" s="92" t="s">
        <v>260</v>
      </c>
      <c r="B97" s="649" t="s">
        <v>2453</v>
      </c>
      <c r="C97" s="650"/>
      <c r="D97" s="650"/>
      <c r="E97" s="650"/>
      <c r="F97" s="650"/>
      <c r="G97" s="650"/>
      <c r="H97" s="650"/>
      <c r="I97" s="650"/>
      <c r="J97" s="651"/>
    </row>
    <row r="98" spans="1:10" ht="13.5" customHeight="1">
      <c r="A98" s="92" t="s">
        <v>261</v>
      </c>
      <c r="B98" s="649" t="s">
        <v>1731</v>
      </c>
      <c r="C98" s="650"/>
      <c r="D98" s="650"/>
      <c r="E98" s="650"/>
      <c r="F98" s="650"/>
      <c r="G98" s="650"/>
      <c r="H98" s="650"/>
      <c r="I98" s="650"/>
      <c r="J98" s="651"/>
    </row>
    <row r="99" spans="1:10" ht="13.5" customHeight="1">
      <c r="A99" s="92" t="s">
        <v>262</v>
      </c>
      <c r="B99" s="649" t="s">
        <v>2456</v>
      </c>
      <c r="C99" s="650"/>
      <c r="D99" s="650"/>
      <c r="E99" s="650"/>
      <c r="F99" s="650"/>
      <c r="G99" s="650"/>
      <c r="H99" s="650"/>
      <c r="I99" s="650"/>
      <c r="J99" s="651"/>
    </row>
    <row r="100" spans="1:10" ht="13.5" customHeight="1">
      <c r="A100" s="92" t="s">
        <v>263</v>
      </c>
      <c r="B100" s="649" t="s">
        <v>2622</v>
      </c>
      <c r="C100" s="650"/>
      <c r="D100" s="650"/>
      <c r="E100" s="650"/>
      <c r="F100" s="650"/>
      <c r="G100" s="650"/>
      <c r="H100" s="650"/>
      <c r="I100" s="650"/>
      <c r="J100" s="651"/>
    </row>
    <row r="101" spans="1:10" ht="13.5" customHeight="1">
      <c r="A101" s="92" t="s">
        <v>264</v>
      </c>
      <c r="B101" s="649" t="s">
        <v>2480</v>
      </c>
      <c r="C101" s="650"/>
      <c r="D101" s="650"/>
      <c r="E101" s="650"/>
      <c r="F101" s="650"/>
      <c r="G101" s="650"/>
      <c r="H101" s="650"/>
      <c r="I101" s="650"/>
      <c r="J101" s="651"/>
    </row>
    <row r="102" spans="1:10" ht="13.5" customHeight="1">
      <c r="A102" s="92" t="s">
        <v>265</v>
      </c>
      <c r="B102" s="649" t="s">
        <v>1855</v>
      </c>
      <c r="C102" s="650"/>
      <c r="D102" s="650"/>
      <c r="E102" s="650"/>
      <c r="F102" s="650"/>
      <c r="G102" s="650"/>
      <c r="H102" s="650"/>
      <c r="I102" s="650"/>
      <c r="J102" s="651"/>
    </row>
    <row r="103" spans="1:10" ht="13.5" customHeight="1">
      <c r="A103" s="92" t="s">
        <v>267</v>
      </c>
      <c r="B103" s="649" t="s">
        <v>2047</v>
      </c>
      <c r="C103" s="650"/>
      <c r="D103" s="650"/>
      <c r="E103" s="650"/>
      <c r="F103" s="650"/>
      <c r="G103" s="650"/>
      <c r="H103" s="650"/>
      <c r="I103" s="650"/>
      <c r="J103" s="651"/>
    </row>
    <row r="104" spans="1:10" ht="13.5" customHeight="1">
      <c r="A104" s="92" t="s">
        <v>268</v>
      </c>
      <c r="B104" s="649" t="s">
        <v>2062</v>
      </c>
      <c r="C104" s="650"/>
      <c r="D104" s="650"/>
      <c r="E104" s="650"/>
      <c r="F104" s="650"/>
      <c r="G104" s="650"/>
      <c r="H104" s="650"/>
      <c r="I104" s="650"/>
      <c r="J104" s="651"/>
    </row>
    <row r="105" spans="1:10" ht="13.5" customHeight="1">
      <c r="A105" s="92" t="s">
        <v>269</v>
      </c>
      <c r="B105" s="649" t="s">
        <v>2191</v>
      </c>
      <c r="C105" s="650"/>
      <c r="D105" s="650"/>
      <c r="E105" s="650"/>
      <c r="F105" s="650"/>
      <c r="G105" s="650"/>
      <c r="H105" s="650"/>
      <c r="I105" s="650"/>
      <c r="J105" s="651"/>
    </row>
    <row r="106" spans="1:10" ht="13.5" customHeight="1">
      <c r="A106" s="92" t="s">
        <v>270</v>
      </c>
      <c r="B106" s="649" t="s">
        <v>1549</v>
      </c>
      <c r="C106" s="650"/>
      <c r="D106" s="650"/>
      <c r="E106" s="650"/>
      <c r="F106" s="650"/>
      <c r="G106" s="650"/>
      <c r="H106" s="650"/>
      <c r="I106" s="650"/>
      <c r="J106" s="651"/>
    </row>
    <row r="107" spans="1:10" ht="13.5" customHeight="1">
      <c r="A107" s="92" t="s">
        <v>271</v>
      </c>
      <c r="B107" s="649" t="s">
        <v>2379</v>
      </c>
      <c r="C107" s="650"/>
      <c r="D107" s="650"/>
      <c r="E107" s="650"/>
      <c r="F107" s="650"/>
      <c r="G107" s="650"/>
      <c r="H107" s="650"/>
      <c r="I107" s="650"/>
      <c r="J107" s="651"/>
    </row>
    <row r="108" spans="1:10" ht="13.5" customHeight="1">
      <c r="A108" s="92" t="s">
        <v>272</v>
      </c>
      <c r="B108" s="649" t="s">
        <v>1762</v>
      </c>
      <c r="C108" s="650"/>
      <c r="D108" s="650"/>
      <c r="E108" s="650"/>
      <c r="F108" s="650"/>
      <c r="G108" s="650"/>
      <c r="H108" s="650"/>
      <c r="I108" s="650"/>
      <c r="J108" s="651"/>
    </row>
    <row r="109" spans="1:10" ht="13.5" customHeight="1">
      <c r="A109" s="92" t="s">
        <v>273</v>
      </c>
      <c r="B109" s="649" t="s">
        <v>2286</v>
      </c>
      <c r="C109" s="650"/>
      <c r="D109" s="650"/>
      <c r="E109" s="650"/>
      <c r="F109" s="650"/>
      <c r="G109" s="650"/>
      <c r="H109" s="650"/>
      <c r="I109" s="650"/>
      <c r="J109" s="651"/>
    </row>
    <row r="110" spans="1:10" ht="13.5" customHeight="1">
      <c r="A110" s="92" t="s">
        <v>274</v>
      </c>
      <c r="B110" s="649" t="s">
        <v>2357</v>
      </c>
      <c r="C110" s="650"/>
      <c r="D110" s="650"/>
      <c r="E110" s="650"/>
      <c r="F110" s="650"/>
      <c r="G110" s="650"/>
      <c r="H110" s="650"/>
      <c r="I110" s="650"/>
      <c r="J110" s="651"/>
    </row>
    <row r="111" spans="1:10" ht="13.5" customHeight="1">
      <c r="A111" s="92" t="s">
        <v>276</v>
      </c>
      <c r="B111" s="649" t="s">
        <v>2413</v>
      </c>
      <c r="C111" s="650"/>
      <c r="D111" s="650"/>
      <c r="E111" s="650"/>
      <c r="F111" s="650"/>
      <c r="G111" s="650"/>
      <c r="H111" s="650"/>
      <c r="I111" s="650"/>
      <c r="J111" s="651"/>
    </row>
    <row r="112" spans="1:10" ht="13.5" customHeight="1">
      <c r="A112" s="92" t="s">
        <v>277</v>
      </c>
      <c r="B112" s="649" t="s">
        <v>2640</v>
      </c>
      <c r="C112" s="650"/>
      <c r="D112" s="650"/>
      <c r="E112" s="650"/>
      <c r="F112" s="650"/>
      <c r="G112" s="650"/>
      <c r="H112" s="650"/>
      <c r="I112" s="650"/>
      <c r="J112" s="651"/>
    </row>
    <row r="113" spans="1:10" ht="13.5" customHeight="1">
      <c r="A113" s="92" t="s">
        <v>278</v>
      </c>
      <c r="B113" s="649" t="s">
        <v>1824</v>
      </c>
      <c r="C113" s="650"/>
      <c r="D113" s="650"/>
      <c r="E113" s="650"/>
      <c r="F113" s="650"/>
      <c r="G113" s="650"/>
      <c r="H113" s="650"/>
      <c r="I113" s="650"/>
      <c r="J113" s="651"/>
    </row>
    <row r="114" spans="1:10" ht="13.5" customHeight="1">
      <c r="A114" s="92" t="s">
        <v>280</v>
      </c>
      <c r="B114" s="649" t="s">
        <v>1669</v>
      </c>
      <c r="C114" s="650"/>
      <c r="D114" s="650"/>
      <c r="E114" s="650"/>
      <c r="F114" s="650"/>
      <c r="G114" s="650"/>
      <c r="H114" s="650"/>
      <c r="I114" s="650"/>
      <c r="J114" s="651"/>
    </row>
    <row r="115" spans="1:10" ht="13.5" customHeight="1">
      <c r="A115" s="92" t="s">
        <v>281</v>
      </c>
      <c r="B115" s="649" t="s">
        <v>2341</v>
      </c>
      <c r="C115" s="650"/>
      <c r="D115" s="650"/>
      <c r="E115" s="650"/>
      <c r="F115" s="650"/>
      <c r="G115" s="650"/>
      <c r="H115" s="650"/>
      <c r="I115" s="650"/>
      <c r="J115" s="651"/>
    </row>
    <row r="116" spans="1:10" ht="13.5" customHeight="1">
      <c r="A116" s="92" t="s">
        <v>282</v>
      </c>
      <c r="B116" s="649" t="s">
        <v>1795</v>
      </c>
      <c r="C116" s="650"/>
      <c r="D116" s="650"/>
      <c r="E116" s="650"/>
      <c r="F116" s="650"/>
      <c r="G116" s="650"/>
      <c r="H116" s="650"/>
      <c r="I116" s="650"/>
      <c r="J116" s="651"/>
    </row>
    <row r="117" spans="1:10" ht="13.5" customHeight="1">
      <c r="A117" s="92" t="s">
        <v>283</v>
      </c>
      <c r="B117" s="649" t="s">
        <v>2420</v>
      </c>
      <c r="C117" s="650"/>
      <c r="D117" s="650"/>
      <c r="E117" s="650"/>
      <c r="F117" s="650"/>
      <c r="G117" s="650"/>
      <c r="H117" s="650"/>
      <c r="I117" s="650"/>
      <c r="J117" s="651"/>
    </row>
    <row r="118" spans="1:10" ht="13.5" customHeight="1">
      <c r="A118" s="92" t="s">
        <v>284</v>
      </c>
      <c r="B118" s="649" t="s">
        <v>2110</v>
      </c>
      <c r="C118" s="650"/>
      <c r="D118" s="650"/>
      <c r="E118" s="650"/>
      <c r="F118" s="650"/>
      <c r="G118" s="650"/>
      <c r="H118" s="650"/>
      <c r="I118" s="650"/>
      <c r="J118" s="651"/>
    </row>
    <row r="119" spans="1:10" ht="13.5" customHeight="1">
      <c r="A119" s="92" t="s">
        <v>285</v>
      </c>
      <c r="B119" s="649" t="s">
        <v>2359</v>
      </c>
      <c r="C119" s="650"/>
      <c r="D119" s="650"/>
      <c r="E119" s="650"/>
      <c r="F119" s="650"/>
      <c r="G119" s="650"/>
      <c r="H119" s="650"/>
      <c r="I119" s="650"/>
      <c r="J119" s="651"/>
    </row>
    <row r="120" spans="1:10" ht="13.5" customHeight="1">
      <c r="A120" s="92" t="s">
        <v>287</v>
      </c>
      <c r="B120" s="649" t="s">
        <v>1594</v>
      </c>
      <c r="C120" s="650"/>
      <c r="D120" s="650"/>
      <c r="E120" s="650"/>
      <c r="F120" s="650"/>
      <c r="G120" s="650"/>
      <c r="H120" s="650"/>
      <c r="I120" s="650"/>
      <c r="J120" s="651"/>
    </row>
    <row r="121" spans="1:10" ht="13.5" customHeight="1">
      <c r="A121" s="92" t="s">
        <v>288</v>
      </c>
      <c r="B121" s="649" t="s">
        <v>1730</v>
      </c>
      <c r="C121" s="650"/>
      <c r="D121" s="650"/>
      <c r="E121" s="650"/>
      <c r="F121" s="650"/>
      <c r="G121" s="650"/>
      <c r="H121" s="650"/>
      <c r="I121" s="650"/>
      <c r="J121" s="651"/>
    </row>
    <row r="122" spans="1:10" ht="13.5" customHeight="1">
      <c r="A122" s="92" t="s">
        <v>289</v>
      </c>
      <c r="B122" s="649" t="s">
        <v>2593</v>
      </c>
      <c r="C122" s="650"/>
      <c r="D122" s="650"/>
      <c r="E122" s="650"/>
      <c r="F122" s="650"/>
      <c r="G122" s="650"/>
      <c r="H122" s="650"/>
      <c r="I122" s="650"/>
      <c r="J122" s="651"/>
    </row>
    <row r="123" spans="1:10" ht="13.5" customHeight="1">
      <c r="A123" s="92" t="s">
        <v>290</v>
      </c>
      <c r="B123" s="649" t="s">
        <v>2623</v>
      </c>
      <c r="C123" s="650"/>
      <c r="D123" s="650"/>
      <c r="E123" s="650"/>
      <c r="F123" s="650"/>
      <c r="G123" s="650"/>
      <c r="H123" s="650"/>
      <c r="I123" s="650"/>
      <c r="J123" s="651"/>
    </row>
    <row r="124" spans="1:10" ht="13.5" customHeight="1">
      <c r="A124" s="92" t="s">
        <v>291</v>
      </c>
      <c r="B124" s="649" t="s">
        <v>1960</v>
      </c>
      <c r="C124" s="650"/>
      <c r="D124" s="650"/>
      <c r="E124" s="650"/>
      <c r="F124" s="650"/>
      <c r="G124" s="650"/>
      <c r="H124" s="650"/>
      <c r="I124" s="650"/>
      <c r="J124" s="651"/>
    </row>
    <row r="125" spans="1:10" ht="13.5" customHeight="1">
      <c r="A125" s="92" t="s">
        <v>292</v>
      </c>
      <c r="B125" s="649" t="s">
        <v>1673</v>
      </c>
      <c r="C125" s="650"/>
      <c r="D125" s="650"/>
      <c r="E125" s="650"/>
      <c r="F125" s="650"/>
      <c r="G125" s="650"/>
      <c r="H125" s="650"/>
      <c r="I125" s="650"/>
      <c r="J125" s="651"/>
    </row>
    <row r="126" spans="1:10" ht="13.5" customHeight="1">
      <c r="A126" s="92" t="s">
        <v>293</v>
      </c>
      <c r="B126" s="649" t="s">
        <v>2060</v>
      </c>
      <c r="C126" s="650"/>
      <c r="D126" s="650"/>
      <c r="E126" s="650"/>
      <c r="F126" s="650"/>
      <c r="G126" s="650"/>
      <c r="H126" s="650"/>
      <c r="I126" s="650"/>
      <c r="J126" s="651"/>
    </row>
    <row r="127" spans="1:10" ht="13.5" customHeight="1">
      <c r="A127" s="92" t="s">
        <v>295</v>
      </c>
      <c r="B127" s="649" t="s">
        <v>1444</v>
      </c>
      <c r="C127" s="650"/>
      <c r="D127" s="650"/>
      <c r="E127" s="650"/>
      <c r="F127" s="650"/>
      <c r="G127" s="650"/>
      <c r="H127" s="650"/>
      <c r="I127" s="650"/>
      <c r="J127" s="651"/>
    </row>
    <row r="128" spans="1:10" ht="13.5" customHeight="1">
      <c r="A128" s="92" t="s">
        <v>296</v>
      </c>
      <c r="B128" s="649" t="s">
        <v>1500</v>
      </c>
      <c r="C128" s="650"/>
      <c r="D128" s="650"/>
      <c r="E128" s="650"/>
      <c r="F128" s="650"/>
      <c r="G128" s="650"/>
      <c r="H128" s="650"/>
      <c r="I128" s="650"/>
      <c r="J128" s="651"/>
    </row>
    <row r="129" spans="1:10" ht="13.5" customHeight="1">
      <c r="A129" s="92" t="s">
        <v>297</v>
      </c>
      <c r="B129" s="649" t="s">
        <v>1948</v>
      </c>
      <c r="C129" s="650"/>
      <c r="D129" s="650"/>
      <c r="E129" s="650"/>
      <c r="F129" s="650"/>
      <c r="G129" s="650"/>
      <c r="H129" s="650"/>
      <c r="I129" s="650"/>
      <c r="J129" s="651"/>
    </row>
    <row r="130" spans="1:10" ht="13.5" customHeight="1">
      <c r="A130" s="92" t="s">
        <v>298</v>
      </c>
      <c r="B130" s="649" t="s">
        <v>2107</v>
      </c>
      <c r="C130" s="650"/>
      <c r="D130" s="650"/>
      <c r="E130" s="650"/>
      <c r="F130" s="650"/>
      <c r="G130" s="650"/>
      <c r="H130" s="650"/>
      <c r="I130" s="650"/>
      <c r="J130" s="651"/>
    </row>
    <row r="131" spans="1:10" ht="13.5" customHeight="1">
      <c r="A131" s="92" t="s">
        <v>299</v>
      </c>
      <c r="B131" s="649" t="s">
        <v>2133</v>
      </c>
      <c r="C131" s="650"/>
      <c r="D131" s="650"/>
      <c r="E131" s="650"/>
      <c r="F131" s="650"/>
      <c r="G131" s="650"/>
      <c r="H131" s="650"/>
      <c r="I131" s="650"/>
      <c r="J131" s="651"/>
    </row>
    <row r="132" spans="1:10" ht="13.5" customHeight="1">
      <c r="A132" s="92" t="s">
        <v>301</v>
      </c>
      <c r="B132" s="649" t="s">
        <v>2204</v>
      </c>
      <c r="C132" s="650"/>
      <c r="D132" s="650"/>
      <c r="E132" s="650"/>
      <c r="F132" s="650"/>
      <c r="G132" s="650"/>
      <c r="H132" s="650"/>
      <c r="I132" s="650"/>
      <c r="J132" s="651"/>
    </row>
    <row r="133" spans="1:10" ht="13.5" customHeight="1">
      <c r="A133" s="92" t="s">
        <v>302</v>
      </c>
      <c r="B133" s="649" t="s">
        <v>1959</v>
      </c>
      <c r="C133" s="650"/>
      <c r="D133" s="650"/>
      <c r="E133" s="650"/>
      <c r="F133" s="650"/>
      <c r="G133" s="650"/>
      <c r="H133" s="650"/>
      <c r="I133" s="650"/>
      <c r="J133" s="651"/>
    </row>
    <row r="134" spans="1:10" ht="13.5" customHeight="1">
      <c r="A134" s="92" t="s">
        <v>304</v>
      </c>
      <c r="B134" s="649" t="s">
        <v>1809</v>
      </c>
      <c r="C134" s="650"/>
      <c r="D134" s="650"/>
      <c r="E134" s="650"/>
      <c r="F134" s="650"/>
      <c r="G134" s="650"/>
      <c r="H134" s="650"/>
      <c r="I134" s="650"/>
      <c r="J134" s="651"/>
    </row>
    <row r="135" spans="1:10" ht="13.5" customHeight="1">
      <c r="A135" s="92" t="s">
        <v>305</v>
      </c>
      <c r="B135" s="649" t="s">
        <v>1842</v>
      </c>
      <c r="C135" s="650"/>
      <c r="D135" s="650"/>
      <c r="E135" s="650"/>
      <c r="F135" s="650"/>
      <c r="G135" s="650"/>
      <c r="H135" s="650"/>
      <c r="I135" s="650"/>
      <c r="J135" s="651"/>
    </row>
    <row r="136" spans="1:10" ht="13.5" customHeight="1">
      <c r="A136" s="92" t="s">
        <v>306</v>
      </c>
      <c r="B136" s="649" t="s">
        <v>2070</v>
      </c>
      <c r="C136" s="650"/>
      <c r="D136" s="650"/>
      <c r="E136" s="650"/>
      <c r="F136" s="650"/>
      <c r="G136" s="650"/>
      <c r="H136" s="650"/>
      <c r="I136" s="650"/>
      <c r="J136" s="651"/>
    </row>
    <row r="137" spans="1:10" ht="13.5" customHeight="1">
      <c r="A137" s="92" t="s">
        <v>307</v>
      </c>
      <c r="B137" s="649" t="s">
        <v>2058</v>
      </c>
      <c r="C137" s="650"/>
      <c r="D137" s="650"/>
      <c r="E137" s="650"/>
      <c r="F137" s="650"/>
      <c r="G137" s="650"/>
      <c r="H137" s="650"/>
      <c r="I137" s="650"/>
      <c r="J137" s="651"/>
    </row>
    <row r="138" spans="1:10" ht="13.5" customHeight="1">
      <c r="A138" s="92" t="s">
        <v>308</v>
      </c>
      <c r="B138" s="649" t="s">
        <v>2270</v>
      </c>
      <c r="C138" s="650"/>
      <c r="D138" s="650"/>
      <c r="E138" s="650"/>
      <c r="F138" s="650"/>
      <c r="G138" s="650"/>
      <c r="H138" s="650"/>
      <c r="I138" s="650"/>
      <c r="J138" s="651"/>
    </row>
    <row r="139" spans="1:10" ht="13.5" customHeight="1">
      <c r="A139" s="92" t="s">
        <v>309</v>
      </c>
      <c r="B139" s="649" t="s">
        <v>1958</v>
      </c>
      <c r="C139" s="650"/>
      <c r="D139" s="650"/>
      <c r="E139" s="650"/>
      <c r="F139" s="650"/>
      <c r="G139" s="650"/>
      <c r="H139" s="650"/>
      <c r="I139" s="650"/>
      <c r="J139" s="651"/>
    </row>
    <row r="140" spans="1:10" ht="13.5" customHeight="1">
      <c r="A140" s="92" t="s">
        <v>310</v>
      </c>
      <c r="B140" s="649" t="s">
        <v>2455</v>
      </c>
      <c r="C140" s="650"/>
      <c r="D140" s="650"/>
      <c r="E140" s="650"/>
      <c r="F140" s="650"/>
      <c r="G140" s="650"/>
      <c r="H140" s="650"/>
      <c r="I140" s="650"/>
      <c r="J140" s="651"/>
    </row>
    <row r="141" spans="1:10" ht="13.5" customHeight="1">
      <c r="A141" s="92" t="s">
        <v>311</v>
      </c>
      <c r="B141" s="649" t="s">
        <v>2100</v>
      </c>
      <c r="C141" s="650"/>
      <c r="D141" s="650"/>
      <c r="E141" s="650"/>
      <c r="F141" s="650"/>
      <c r="G141" s="650"/>
      <c r="H141" s="650"/>
      <c r="I141" s="650"/>
      <c r="J141" s="651"/>
    </row>
    <row r="142" spans="1:10" ht="13.5" customHeight="1">
      <c r="A142" s="92" t="s">
        <v>312</v>
      </c>
      <c r="B142" s="649" t="s">
        <v>2575</v>
      </c>
      <c r="C142" s="650"/>
      <c r="D142" s="650"/>
      <c r="E142" s="650"/>
      <c r="F142" s="650"/>
      <c r="G142" s="650"/>
      <c r="H142" s="650"/>
      <c r="I142" s="650"/>
      <c r="J142" s="651"/>
    </row>
    <row r="143" spans="1:10" ht="13.5" customHeight="1">
      <c r="A143" s="92" t="s">
        <v>314</v>
      </c>
      <c r="B143" s="649" t="s">
        <v>2580</v>
      </c>
      <c r="C143" s="650"/>
      <c r="D143" s="650"/>
      <c r="E143" s="650"/>
      <c r="F143" s="650"/>
      <c r="G143" s="650"/>
      <c r="H143" s="650"/>
      <c r="I143" s="650"/>
      <c r="J143" s="651"/>
    </row>
    <row r="144" spans="1:10" ht="13.5" customHeight="1">
      <c r="A144" s="92" t="s">
        <v>315</v>
      </c>
      <c r="B144" s="649" t="s">
        <v>2446</v>
      </c>
      <c r="C144" s="650"/>
      <c r="D144" s="650"/>
      <c r="E144" s="650"/>
      <c r="F144" s="650"/>
      <c r="G144" s="650"/>
      <c r="H144" s="650"/>
      <c r="I144" s="650"/>
      <c r="J144" s="651"/>
    </row>
    <row r="145" spans="1:10" ht="13.5" customHeight="1">
      <c r="A145" s="92" t="s">
        <v>316</v>
      </c>
      <c r="B145" s="649" t="s">
        <v>1632</v>
      </c>
      <c r="C145" s="650"/>
      <c r="D145" s="650"/>
      <c r="E145" s="650"/>
      <c r="F145" s="650"/>
      <c r="G145" s="650"/>
      <c r="H145" s="650"/>
      <c r="I145" s="650"/>
      <c r="J145" s="651"/>
    </row>
    <row r="146" spans="1:10" ht="13.5" customHeight="1">
      <c r="A146" s="92" t="s">
        <v>317</v>
      </c>
      <c r="B146" s="649" t="s">
        <v>1595</v>
      </c>
      <c r="C146" s="650"/>
      <c r="D146" s="650"/>
      <c r="E146" s="650"/>
      <c r="F146" s="650"/>
      <c r="G146" s="650"/>
      <c r="H146" s="650"/>
      <c r="I146" s="650"/>
      <c r="J146" s="651"/>
    </row>
    <row r="147" spans="1:10" ht="13.5" customHeight="1">
      <c r="A147" s="92" t="s">
        <v>318</v>
      </c>
      <c r="B147" s="649" t="s">
        <v>2078</v>
      </c>
      <c r="C147" s="650"/>
      <c r="D147" s="650"/>
      <c r="E147" s="650"/>
      <c r="F147" s="650"/>
      <c r="G147" s="650"/>
      <c r="H147" s="650"/>
      <c r="I147" s="650"/>
      <c r="J147" s="651"/>
    </row>
    <row r="148" spans="1:10" ht="13.5" customHeight="1">
      <c r="A148" s="92" t="s">
        <v>319</v>
      </c>
      <c r="B148" s="649" t="s">
        <v>2034</v>
      </c>
      <c r="C148" s="650"/>
      <c r="D148" s="650"/>
      <c r="E148" s="650"/>
      <c r="F148" s="650"/>
      <c r="G148" s="650"/>
      <c r="H148" s="650"/>
      <c r="I148" s="650"/>
      <c r="J148" s="651"/>
    </row>
    <row r="149" spans="1:10" ht="13.5" customHeight="1">
      <c r="A149" s="92" t="s">
        <v>320</v>
      </c>
      <c r="B149" s="649" t="s">
        <v>1732</v>
      </c>
      <c r="C149" s="650"/>
      <c r="D149" s="650"/>
      <c r="E149" s="650"/>
      <c r="F149" s="650"/>
      <c r="G149" s="650"/>
      <c r="H149" s="650"/>
      <c r="I149" s="650"/>
      <c r="J149" s="651"/>
    </row>
    <row r="150" spans="1:10" ht="13.5" customHeight="1">
      <c r="A150" s="92" t="s">
        <v>322</v>
      </c>
      <c r="B150" s="649" t="s">
        <v>2004</v>
      </c>
      <c r="C150" s="650"/>
      <c r="D150" s="650"/>
      <c r="E150" s="650"/>
      <c r="F150" s="650"/>
      <c r="G150" s="650"/>
      <c r="H150" s="650"/>
      <c r="I150" s="650"/>
      <c r="J150" s="651"/>
    </row>
    <row r="151" spans="1:10" ht="13.5" customHeight="1">
      <c r="A151" s="92" t="s">
        <v>323</v>
      </c>
      <c r="B151" s="649" t="s">
        <v>1878</v>
      </c>
      <c r="C151" s="650"/>
      <c r="D151" s="650"/>
      <c r="E151" s="650"/>
      <c r="F151" s="650"/>
      <c r="G151" s="650"/>
      <c r="H151" s="650"/>
      <c r="I151" s="650"/>
      <c r="J151" s="651"/>
    </row>
    <row r="152" spans="1:10" ht="13.5" customHeight="1">
      <c r="A152" s="92" t="s">
        <v>325</v>
      </c>
      <c r="B152" s="649" t="s">
        <v>2641</v>
      </c>
      <c r="C152" s="650"/>
      <c r="D152" s="650"/>
      <c r="E152" s="650"/>
      <c r="F152" s="650"/>
      <c r="G152" s="650"/>
      <c r="H152" s="650"/>
      <c r="I152" s="650"/>
      <c r="J152" s="651"/>
    </row>
    <row r="153" spans="1:10" ht="13.5" customHeight="1">
      <c r="A153" s="92" t="s">
        <v>326</v>
      </c>
      <c r="B153" s="649" t="s">
        <v>1892</v>
      </c>
      <c r="C153" s="650"/>
      <c r="D153" s="650"/>
      <c r="E153" s="650"/>
      <c r="F153" s="650"/>
      <c r="G153" s="650"/>
      <c r="H153" s="650"/>
      <c r="I153" s="650"/>
      <c r="J153" s="651"/>
    </row>
    <row r="154" spans="1:10" ht="13.5" customHeight="1">
      <c r="A154" s="92" t="s">
        <v>327</v>
      </c>
      <c r="B154" s="649" t="s">
        <v>2494</v>
      </c>
      <c r="C154" s="650"/>
      <c r="D154" s="650"/>
      <c r="E154" s="650"/>
      <c r="F154" s="650"/>
      <c r="G154" s="650"/>
      <c r="H154" s="650"/>
      <c r="I154" s="650"/>
      <c r="J154" s="651"/>
    </row>
    <row r="155" spans="1:10" ht="13.5" customHeight="1">
      <c r="A155" s="92" t="s">
        <v>328</v>
      </c>
      <c r="B155" s="649" t="s">
        <v>2181</v>
      </c>
      <c r="C155" s="650"/>
      <c r="D155" s="650"/>
      <c r="E155" s="650"/>
      <c r="F155" s="650"/>
      <c r="G155" s="650"/>
      <c r="H155" s="650"/>
      <c r="I155" s="650"/>
      <c r="J155" s="651"/>
    </row>
    <row r="156" spans="1:10" ht="13.5" customHeight="1">
      <c r="A156" s="92" t="s">
        <v>329</v>
      </c>
      <c r="B156" s="649" t="s">
        <v>2437</v>
      </c>
      <c r="C156" s="650"/>
      <c r="D156" s="650"/>
      <c r="E156" s="650"/>
      <c r="F156" s="650"/>
      <c r="G156" s="650"/>
      <c r="H156" s="650"/>
      <c r="I156" s="650"/>
      <c r="J156" s="651"/>
    </row>
    <row r="157" spans="1:10" ht="13.5" customHeight="1">
      <c r="A157" s="92" t="s">
        <v>330</v>
      </c>
      <c r="B157" s="649" t="s">
        <v>1957</v>
      </c>
      <c r="C157" s="650"/>
      <c r="D157" s="650"/>
      <c r="E157" s="650"/>
      <c r="F157" s="650"/>
      <c r="G157" s="650"/>
      <c r="H157" s="650"/>
      <c r="I157" s="650"/>
      <c r="J157" s="651"/>
    </row>
    <row r="158" spans="1:10" ht="13.5" customHeight="1">
      <c r="A158" s="92" t="s">
        <v>332</v>
      </c>
      <c r="B158" s="649" t="s">
        <v>1672</v>
      </c>
      <c r="C158" s="650"/>
      <c r="D158" s="650"/>
      <c r="E158" s="650"/>
      <c r="F158" s="650"/>
      <c r="G158" s="650"/>
      <c r="H158" s="650"/>
      <c r="I158" s="650"/>
      <c r="J158" s="651"/>
    </row>
    <row r="159" spans="1:10" ht="13.5" customHeight="1">
      <c r="A159" s="92" t="s">
        <v>333</v>
      </c>
      <c r="B159" s="649" t="s">
        <v>1837</v>
      </c>
      <c r="C159" s="650"/>
      <c r="D159" s="650"/>
      <c r="E159" s="650"/>
      <c r="F159" s="650"/>
      <c r="G159" s="650"/>
      <c r="H159" s="650"/>
      <c r="I159" s="650"/>
      <c r="J159" s="651"/>
    </row>
    <row r="160" spans="1:10" ht="13.5" customHeight="1">
      <c r="A160" s="92" t="s">
        <v>334</v>
      </c>
      <c r="B160" s="649" t="s">
        <v>2077</v>
      </c>
      <c r="C160" s="650"/>
      <c r="D160" s="650"/>
      <c r="E160" s="650"/>
      <c r="F160" s="650"/>
      <c r="G160" s="650"/>
      <c r="H160" s="650"/>
      <c r="I160" s="650"/>
      <c r="J160" s="651"/>
    </row>
    <row r="161" spans="1:10" ht="13.5" customHeight="1">
      <c r="A161" s="92" t="s">
        <v>335</v>
      </c>
      <c r="B161" s="649" t="s">
        <v>1744</v>
      </c>
      <c r="C161" s="650"/>
      <c r="D161" s="650"/>
      <c r="E161" s="650"/>
      <c r="F161" s="650"/>
      <c r="G161" s="650"/>
      <c r="H161" s="650"/>
      <c r="I161" s="650"/>
      <c r="J161" s="651"/>
    </row>
    <row r="162" spans="1:10" ht="13.5" customHeight="1">
      <c r="A162" s="92" t="s">
        <v>336</v>
      </c>
      <c r="B162" s="649" t="s">
        <v>2600</v>
      </c>
      <c r="C162" s="650"/>
      <c r="D162" s="650"/>
      <c r="E162" s="650"/>
      <c r="F162" s="650"/>
      <c r="G162" s="650"/>
      <c r="H162" s="650"/>
      <c r="I162" s="650"/>
      <c r="J162" s="651"/>
    </row>
    <row r="163" spans="1:10" ht="13.5" customHeight="1">
      <c r="A163" s="92" t="s">
        <v>337</v>
      </c>
      <c r="B163" s="649" t="s">
        <v>1844</v>
      </c>
      <c r="C163" s="650"/>
      <c r="D163" s="650"/>
      <c r="E163" s="650"/>
      <c r="F163" s="650"/>
      <c r="G163" s="650"/>
      <c r="H163" s="650"/>
      <c r="I163" s="650"/>
      <c r="J163" s="651"/>
    </row>
    <row r="164" spans="1:10" ht="13.5" customHeight="1">
      <c r="A164" s="92" t="s">
        <v>338</v>
      </c>
      <c r="B164" s="649" t="s">
        <v>2271</v>
      </c>
      <c r="C164" s="650"/>
      <c r="D164" s="650"/>
      <c r="E164" s="650"/>
      <c r="F164" s="650"/>
      <c r="G164" s="650"/>
      <c r="H164" s="650"/>
      <c r="I164" s="650"/>
      <c r="J164" s="651"/>
    </row>
    <row r="165" spans="1:10" ht="13.5" customHeight="1">
      <c r="A165" s="92" t="s">
        <v>339</v>
      </c>
      <c r="B165" s="649" t="s">
        <v>2657</v>
      </c>
      <c r="C165" s="650"/>
      <c r="D165" s="650"/>
      <c r="E165" s="650"/>
      <c r="F165" s="650"/>
      <c r="G165" s="650"/>
      <c r="H165" s="650"/>
      <c r="I165" s="650"/>
      <c r="J165" s="651"/>
    </row>
    <row r="166" spans="1:10" ht="13.5" customHeight="1">
      <c r="A166" s="92" t="s">
        <v>340</v>
      </c>
      <c r="B166" s="649" t="s">
        <v>2561</v>
      </c>
      <c r="C166" s="650"/>
      <c r="D166" s="650"/>
      <c r="E166" s="650"/>
      <c r="F166" s="650"/>
      <c r="G166" s="650"/>
      <c r="H166" s="650"/>
      <c r="I166" s="650"/>
      <c r="J166" s="651"/>
    </row>
    <row r="167" spans="1:10" ht="13.5" customHeight="1">
      <c r="A167" s="92" t="s">
        <v>341</v>
      </c>
      <c r="B167" s="649" t="s">
        <v>1768</v>
      </c>
      <c r="C167" s="650"/>
      <c r="D167" s="650"/>
      <c r="E167" s="650"/>
      <c r="F167" s="650"/>
      <c r="G167" s="650"/>
      <c r="H167" s="650"/>
      <c r="I167" s="650"/>
      <c r="J167" s="651"/>
    </row>
    <row r="168" spans="1:10" ht="13.5" customHeight="1">
      <c r="A168" s="92" t="s">
        <v>342</v>
      </c>
      <c r="B168" s="649" t="s">
        <v>2479</v>
      </c>
      <c r="C168" s="650"/>
      <c r="D168" s="650"/>
      <c r="E168" s="650"/>
      <c r="F168" s="650"/>
      <c r="G168" s="650"/>
      <c r="H168" s="650"/>
      <c r="I168" s="650"/>
      <c r="J168" s="651"/>
    </row>
    <row r="169" spans="1:10" ht="13.5" customHeight="1">
      <c r="A169" s="92" t="s">
        <v>343</v>
      </c>
      <c r="B169" s="649" t="s">
        <v>2436</v>
      </c>
      <c r="C169" s="650"/>
      <c r="D169" s="650"/>
      <c r="E169" s="650"/>
      <c r="F169" s="650"/>
      <c r="G169" s="650"/>
      <c r="H169" s="650"/>
      <c r="I169" s="650"/>
      <c r="J169" s="651"/>
    </row>
    <row r="170" spans="1:10" ht="13.5" customHeight="1">
      <c r="A170" s="92" t="s">
        <v>344</v>
      </c>
      <c r="B170" s="649" t="s">
        <v>1956</v>
      </c>
      <c r="C170" s="650"/>
      <c r="D170" s="650"/>
      <c r="E170" s="650"/>
      <c r="F170" s="650"/>
      <c r="G170" s="650"/>
      <c r="H170" s="650"/>
      <c r="I170" s="650"/>
      <c r="J170" s="651"/>
    </row>
    <row r="171" spans="1:10" ht="13.5" customHeight="1">
      <c r="A171" s="92" t="s">
        <v>345</v>
      </c>
      <c r="B171" s="649" t="s">
        <v>1569</v>
      </c>
      <c r="C171" s="650"/>
      <c r="D171" s="650"/>
      <c r="E171" s="650"/>
      <c r="F171" s="650"/>
      <c r="G171" s="650"/>
      <c r="H171" s="650"/>
      <c r="I171" s="650"/>
      <c r="J171" s="651"/>
    </row>
    <row r="172" spans="1:10" ht="13.5" customHeight="1">
      <c r="A172" s="92" t="s">
        <v>346</v>
      </c>
      <c r="B172" s="649" t="s">
        <v>1691</v>
      </c>
      <c r="C172" s="650"/>
      <c r="D172" s="650"/>
      <c r="E172" s="650"/>
      <c r="F172" s="650"/>
      <c r="G172" s="650"/>
      <c r="H172" s="650"/>
      <c r="I172" s="650"/>
      <c r="J172" s="651"/>
    </row>
    <row r="173" spans="1:10" ht="13.5" customHeight="1">
      <c r="A173" s="92" t="s">
        <v>347</v>
      </c>
      <c r="B173" s="649" t="s">
        <v>2421</v>
      </c>
      <c r="C173" s="650"/>
      <c r="D173" s="650"/>
      <c r="E173" s="650"/>
      <c r="F173" s="650"/>
      <c r="G173" s="650"/>
      <c r="H173" s="650"/>
      <c r="I173" s="650"/>
      <c r="J173" s="651"/>
    </row>
    <row r="174" spans="1:10" ht="13.5" customHeight="1">
      <c r="A174" s="92" t="s">
        <v>348</v>
      </c>
      <c r="B174" s="649" t="s">
        <v>2408</v>
      </c>
      <c r="C174" s="650"/>
      <c r="D174" s="650"/>
      <c r="E174" s="650"/>
      <c r="F174" s="650"/>
      <c r="G174" s="650"/>
      <c r="H174" s="650"/>
      <c r="I174" s="650"/>
      <c r="J174" s="651"/>
    </row>
    <row r="175" spans="1:10" ht="13.5" customHeight="1">
      <c r="A175" s="92" t="s">
        <v>349</v>
      </c>
      <c r="B175" s="649" t="s">
        <v>1841</v>
      </c>
      <c r="C175" s="650"/>
      <c r="D175" s="650"/>
      <c r="E175" s="650"/>
      <c r="F175" s="650"/>
      <c r="G175" s="650"/>
      <c r="H175" s="650"/>
      <c r="I175" s="650"/>
      <c r="J175" s="651"/>
    </row>
    <row r="176" spans="1:10" ht="13.5" customHeight="1">
      <c r="A176" s="92" t="s">
        <v>350</v>
      </c>
      <c r="B176" s="649" t="s">
        <v>1825</v>
      </c>
      <c r="C176" s="650"/>
      <c r="D176" s="650"/>
      <c r="E176" s="650"/>
      <c r="F176" s="650"/>
      <c r="G176" s="650"/>
      <c r="H176" s="650"/>
      <c r="I176" s="650"/>
      <c r="J176" s="651"/>
    </row>
    <row r="177" spans="1:10" ht="13.5" customHeight="1">
      <c r="A177" s="92" t="s">
        <v>351</v>
      </c>
      <c r="B177" s="649" t="s">
        <v>1671</v>
      </c>
      <c r="C177" s="650"/>
      <c r="D177" s="650"/>
      <c r="E177" s="650"/>
      <c r="F177" s="650"/>
      <c r="G177" s="650"/>
      <c r="H177" s="650"/>
      <c r="I177" s="650"/>
      <c r="J177" s="651"/>
    </row>
    <row r="178" spans="1:10" ht="13.5" customHeight="1">
      <c r="A178" s="92" t="s">
        <v>352</v>
      </c>
      <c r="B178" s="649" t="s">
        <v>2120</v>
      </c>
      <c r="C178" s="650"/>
      <c r="D178" s="650"/>
      <c r="E178" s="650"/>
      <c r="F178" s="650"/>
      <c r="G178" s="650"/>
      <c r="H178" s="650"/>
      <c r="I178" s="650"/>
      <c r="J178" s="651"/>
    </row>
    <row r="179" spans="1:10" ht="13.5" customHeight="1">
      <c r="A179" s="92" t="s">
        <v>353</v>
      </c>
      <c r="B179" s="649" t="s">
        <v>1880</v>
      </c>
      <c r="C179" s="650"/>
      <c r="D179" s="650"/>
      <c r="E179" s="650"/>
      <c r="F179" s="650"/>
      <c r="G179" s="650"/>
      <c r="H179" s="650"/>
      <c r="I179" s="650"/>
      <c r="J179" s="651"/>
    </row>
    <row r="180" spans="1:10" ht="13.5" customHeight="1">
      <c r="A180" s="92" t="s">
        <v>354</v>
      </c>
      <c r="B180" s="649" t="s">
        <v>1742</v>
      </c>
      <c r="C180" s="650"/>
      <c r="D180" s="650"/>
      <c r="E180" s="650"/>
      <c r="F180" s="650"/>
      <c r="G180" s="650"/>
      <c r="H180" s="650"/>
      <c r="I180" s="650"/>
      <c r="J180" s="651"/>
    </row>
    <row r="181" spans="1:10" ht="13.5" customHeight="1">
      <c r="A181" s="92" t="s">
        <v>355</v>
      </c>
      <c r="B181" s="649" t="s">
        <v>2137</v>
      </c>
      <c r="C181" s="650"/>
      <c r="D181" s="650"/>
      <c r="E181" s="650"/>
      <c r="F181" s="650"/>
      <c r="G181" s="650"/>
      <c r="H181" s="650"/>
      <c r="I181" s="650"/>
      <c r="J181" s="651"/>
    </row>
    <row r="182" spans="1:10" ht="13.5" customHeight="1">
      <c r="A182" s="92" t="s">
        <v>357</v>
      </c>
      <c r="B182" s="649" t="s">
        <v>2409</v>
      </c>
      <c r="C182" s="650"/>
      <c r="D182" s="650"/>
      <c r="E182" s="650"/>
      <c r="F182" s="650"/>
      <c r="G182" s="650"/>
      <c r="H182" s="650"/>
      <c r="I182" s="650"/>
      <c r="J182" s="651"/>
    </row>
    <row r="183" spans="1:10" ht="13.5" customHeight="1">
      <c r="A183" s="92" t="s">
        <v>358</v>
      </c>
      <c r="B183" s="649" t="s">
        <v>2248</v>
      </c>
      <c r="C183" s="650"/>
      <c r="D183" s="650"/>
      <c r="E183" s="650"/>
      <c r="F183" s="650"/>
      <c r="G183" s="650"/>
      <c r="H183" s="650"/>
      <c r="I183" s="650"/>
      <c r="J183" s="651"/>
    </row>
    <row r="184" spans="1:10" ht="13.5" customHeight="1">
      <c r="A184" s="92" t="s">
        <v>359</v>
      </c>
      <c r="B184" s="649" t="s">
        <v>1932</v>
      </c>
      <c r="C184" s="650"/>
      <c r="D184" s="650"/>
      <c r="E184" s="650"/>
      <c r="F184" s="650"/>
      <c r="G184" s="650"/>
      <c r="H184" s="650"/>
      <c r="I184" s="650"/>
      <c r="J184" s="651"/>
    </row>
    <row r="185" spans="1:10" ht="13.5" customHeight="1">
      <c r="A185" s="92" t="s">
        <v>360</v>
      </c>
      <c r="B185" s="649" t="s">
        <v>1694</v>
      </c>
      <c r="C185" s="650"/>
      <c r="D185" s="650"/>
      <c r="E185" s="650"/>
      <c r="F185" s="650"/>
      <c r="G185" s="650"/>
      <c r="H185" s="650"/>
      <c r="I185" s="650"/>
      <c r="J185" s="651"/>
    </row>
    <row r="186" spans="1:10" ht="13.5" customHeight="1">
      <c r="A186" s="92" t="s">
        <v>361</v>
      </c>
      <c r="B186" s="649" t="s">
        <v>1835</v>
      </c>
      <c r="C186" s="650"/>
      <c r="D186" s="650"/>
      <c r="E186" s="650"/>
      <c r="F186" s="650"/>
      <c r="G186" s="650"/>
      <c r="H186" s="650"/>
      <c r="I186" s="650"/>
      <c r="J186" s="651"/>
    </row>
    <row r="187" spans="1:10" ht="13.5" customHeight="1">
      <c r="A187" s="92" t="s">
        <v>362</v>
      </c>
      <c r="B187" s="649" t="s">
        <v>1900</v>
      </c>
      <c r="C187" s="650"/>
      <c r="D187" s="650"/>
      <c r="E187" s="650"/>
      <c r="F187" s="650"/>
      <c r="G187" s="650"/>
      <c r="H187" s="650"/>
      <c r="I187" s="650"/>
      <c r="J187" s="651"/>
    </row>
    <row r="188" spans="1:10" ht="13.5" customHeight="1">
      <c r="A188" s="92" t="s">
        <v>363</v>
      </c>
      <c r="B188" s="649" t="s">
        <v>1743</v>
      </c>
      <c r="C188" s="650"/>
      <c r="D188" s="650"/>
      <c r="E188" s="650"/>
      <c r="F188" s="650"/>
      <c r="G188" s="650"/>
      <c r="H188" s="650"/>
      <c r="I188" s="650"/>
      <c r="J188" s="651"/>
    </row>
    <row r="189" spans="1:10" ht="13.5" customHeight="1">
      <c r="A189" s="92" t="s">
        <v>364</v>
      </c>
      <c r="B189" s="649" t="s">
        <v>1612</v>
      </c>
      <c r="C189" s="650"/>
      <c r="D189" s="650"/>
      <c r="E189" s="650"/>
      <c r="F189" s="650"/>
      <c r="G189" s="650"/>
      <c r="H189" s="650"/>
      <c r="I189" s="650"/>
      <c r="J189" s="651"/>
    </row>
    <row r="190" spans="1:10" ht="13.5" customHeight="1">
      <c r="A190" s="92" t="s">
        <v>365</v>
      </c>
      <c r="B190" s="649" t="s">
        <v>1843</v>
      </c>
      <c r="C190" s="650"/>
      <c r="D190" s="650"/>
      <c r="E190" s="650"/>
      <c r="F190" s="650"/>
      <c r="G190" s="650"/>
      <c r="H190" s="650"/>
      <c r="I190" s="650"/>
      <c r="J190" s="651"/>
    </row>
    <row r="191" spans="1:10" ht="13.5" customHeight="1">
      <c r="A191" s="92" t="s">
        <v>366</v>
      </c>
      <c r="B191" s="649" t="s">
        <v>1511</v>
      </c>
      <c r="C191" s="650"/>
      <c r="D191" s="650"/>
      <c r="E191" s="650"/>
      <c r="F191" s="650"/>
      <c r="G191" s="650"/>
      <c r="H191" s="650"/>
      <c r="I191" s="650"/>
      <c r="J191" s="651"/>
    </row>
    <row r="192" spans="1:10" ht="13.5" customHeight="1">
      <c r="A192" s="92" t="s">
        <v>367</v>
      </c>
      <c r="B192" s="649" t="s">
        <v>1854</v>
      </c>
      <c r="C192" s="650"/>
      <c r="D192" s="650"/>
      <c r="E192" s="650"/>
      <c r="F192" s="650"/>
      <c r="G192" s="650"/>
      <c r="H192" s="650"/>
      <c r="I192" s="650"/>
      <c r="J192" s="651"/>
    </row>
    <row r="193" spans="1:10" ht="13.5" customHeight="1">
      <c r="A193" s="92" t="s">
        <v>368</v>
      </c>
      <c r="B193" s="649" t="s">
        <v>1668</v>
      </c>
      <c r="C193" s="650"/>
      <c r="D193" s="650"/>
      <c r="E193" s="650"/>
      <c r="F193" s="650"/>
      <c r="G193" s="650"/>
      <c r="H193" s="650"/>
      <c r="I193" s="650"/>
      <c r="J193" s="651"/>
    </row>
    <row r="194" spans="1:10" ht="13.5" customHeight="1">
      <c r="A194" s="92" t="s">
        <v>369</v>
      </c>
      <c r="B194" s="649" t="s">
        <v>1822</v>
      </c>
      <c r="C194" s="650"/>
      <c r="D194" s="650"/>
      <c r="E194" s="650"/>
      <c r="F194" s="650"/>
      <c r="G194" s="650"/>
      <c r="H194" s="650"/>
      <c r="I194" s="650"/>
      <c r="J194" s="651"/>
    </row>
    <row r="195" spans="1:10" ht="13.5" customHeight="1">
      <c r="A195" s="92" t="s">
        <v>370</v>
      </c>
      <c r="B195" s="649" t="s">
        <v>1775</v>
      </c>
      <c r="C195" s="650"/>
      <c r="D195" s="650"/>
      <c r="E195" s="650"/>
      <c r="F195" s="650"/>
      <c r="G195" s="650"/>
      <c r="H195" s="650"/>
      <c r="I195" s="650"/>
      <c r="J195" s="651"/>
    </row>
    <row r="196" spans="1:10" ht="13.5" customHeight="1">
      <c r="A196" s="92" t="s">
        <v>371</v>
      </c>
      <c r="B196" s="649" t="s">
        <v>1630</v>
      </c>
      <c r="C196" s="650"/>
      <c r="D196" s="650"/>
      <c r="E196" s="650"/>
      <c r="F196" s="650"/>
      <c r="G196" s="650"/>
      <c r="H196" s="650"/>
      <c r="I196" s="650"/>
      <c r="J196" s="651"/>
    </row>
    <row r="197" spans="1:10" ht="13.5" customHeight="1">
      <c r="A197" s="92" t="s">
        <v>372</v>
      </c>
      <c r="B197" s="649" t="s">
        <v>1805</v>
      </c>
      <c r="C197" s="650"/>
      <c r="D197" s="650"/>
      <c r="E197" s="650"/>
      <c r="F197" s="650"/>
      <c r="G197" s="650"/>
      <c r="H197" s="650"/>
      <c r="I197" s="650"/>
      <c r="J197" s="651"/>
    </row>
    <row r="198" spans="1:10" ht="13.5" customHeight="1">
      <c r="A198" s="92" t="s">
        <v>374</v>
      </c>
      <c r="B198" s="649" t="s">
        <v>2085</v>
      </c>
      <c r="C198" s="650"/>
      <c r="D198" s="650"/>
      <c r="E198" s="650"/>
      <c r="F198" s="650"/>
      <c r="G198" s="650"/>
      <c r="H198" s="650"/>
      <c r="I198" s="650"/>
      <c r="J198" s="651"/>
    </row>
    <row r="199" spans="1:10" ht="13.5" customHeight="1">
      <c r="A199" s="92" t="s">
        <v>375</v>
      </c>
      <c r="B199" s="649" t="s">
        <v>1895</v>
      </c>
      <c r="C199" s="650"/>
      <c r="D199" s="650"/>
      <c r="E199" s="650"/>
      <c r="F199" s="650"/>
      <c r="G199" s="650"/>
      <c r="H199" s="650"/>
      <c r="I199" s="650"/>
      <c r="J199" s="651"/>
    </row>
    <row r="200" spans="1:10" ht="13.5" customHeight="1">
      <c r="A200" s="92" t="s">
        <v>376</v>
      </c>
      <c r="B200" s="649" t="s">
        <v>2101</v>
      </c>
      <c r="C200" s="650"/>
      <c r="D200" s="650"/>
      <c r="E200" s="650"/>
      <c r="F200" s="650"/>
      <c r="G200" s="650"/>
      <c r="H200" s="650"/>
      <c r="I200" s="650"/>
      <c r="J200" s="651"/>
    </row>
    <row r="201" spans="1:10" ht="13.5" customHeight="1">
      <c r="A201" s="92" t="s">
        <v>377</v>
      </c>
      <c r="B201" s="649" t="s">
        <v>2576</v>
      </c>
      <c r="C201" s="650"/>
      <c r="D201" s="650"/>
      <c r="E201" s="650"/>
      <c r="F201" s="650"/>
      <c r="G201" s="650"/>
      <c r="H201" s="650"/>
      <c r="I201" s="650"/>
      <c r="J201" s="651"/>
    </row>
    <row r="202" spans="1:10" ht="13.5" customHeight="1">
      <c r="A202" s="92" t="s">
        <v>378</v>
      </c>
      <c r="B202" s="649" t="s">
        <v>2253</v>
      </c>
      <c r="C202" s="650"/>
      <c r="D202" s="650"/>
      <c r="E202" s="650"/>
      <c r="F202" s="650"/>
      <c r="G202" s="650"/>
      <c r="H202" s="650"/>
      <c r="I202" s="650"/>
      <c r="J202" s="651"/>
    </row>
    <row r="203" spans="1:10" ht="13.5" customHeight="1">
      <c r="A203" s="92" t="s">
        <v>379</v>
      </c>
      <c r="B203" s="649" t="s">
        <v>2150</v>
      </c>
      <c r="C203" s="650"/>
      <c r="D203" s="650"/>
      <c r="E203" s="650"/>
      <c r="F203" s="650"/>
      <c r="G203" s="650"/>
      <c r="H203" s="650"/>
      <c r="I203" s="650"/>
      <c r="J203" s="651"/>
    </row>
    <row r="204" spans="1:10" ht="13.5" customHeight="1">
      <c r="A204" s="92" t="s">
        <v>380</v>
      </c>
      <c r="B204" s="649" t="s">
        <v>2560</v>
      </c>
      <c r="C204" s="650"/>
      <c r="D204" s="650"/>
      <c r="E204" s="650"/>
      <c r="F204" s="650"/>
      <c r="G204" s="650"/>
      <c r="H204" s="650"/>
      <c r="I204" s="650"/>
      <c r="J204" s="651"/>
    </row>
    <row r="205" spans="1:10" ht="13.5" customHeight="1">
      <c r="A205" s="92" t="s">
        <v>381</v>
      </c>
      <c r="B205" s="649" t="s">
        <v>2091</v>
      </c>
      <c r="C205" s="650"/>
      <c r="D205" s="650"/>
      <c r="E205" s="650"/>
      <c r="F205" s="650"/>
      <c r="G205" s="650"/>
      <c r="H205" s="650"/>
      <c r="I205" s="650"/>
      <c r="J205" s="651"/>
    </row>
    <row r="206" spans="1:10" ht="13.5" customHeight="1">
      <c r="A206" s="92" t="s">
        <v>382</v>
      </c>
      <c r="B206" s="649" t="s">
        <v>1614</v>
      </c>
      <c r="C206" s="650"/>
      <c r="D206" s="650"/>
      <c r="E206" s="650"/>
      <c r="F206" s="650"/>
      <c r="G206" s="650"/>
      <c r="H206" s="650"/>
      <c r="I206" s="650"/>
      <c r="J206" s="651"/>
    </row>
    <row r="207" spans="1:10" ht="13.5" customHeight="1">
      <c r="A207" s="92" t="s">
        <v>383</v>
      </c>
      <c r="B207" s="649" t="s">
        <v>1903</v>
      </c>
      <c r="C207" s="650"/>
      <c r="D207" s="650"/>
      <c r="E207" s="650"/>
      <c r="F207" s="650"/>
      <c r="G207" s="650"/>
      <c r="H207" s="650"/>
      <c r="I207" s="650"/>
      <c r="J207" s="651"/>
    </row>
    <row r="208" spans="1:10" ht="13.5" customHeight="1">
      <c r="A208" s="92" t="s">
        <v>384</v>
      </c>
      <c r="B208" s="649" t="s">
        <v>1670</v>
      </c>
      <c r="C208" s="650"/>
      <c r="D208" s="650"/>
      <c r="E208" s="650"/>
      <c r="F208" s="650"/>
      <c r="G208" s="650"/>
      <c r="H208" s="650"/>
      <c r="I208" s="650"/>
      <c r="J208" s="651"/>
    </row>
    <row r="209" spans="1:10" ht="13.5" customHeight="1">
      <c r="A209" s="92" t="s">
        <v>385</v>
      </c>
      <c r="B209" s="649" t="s">
        <v>1510</v>
      </c>
      <c r="C209" s="650"/>
      <c r="D209" s="650"/>
      <c r="E209" s="650"/>
      <c r="F209" s="650"/>
      <c r="G209" s="650"/>
      <c r="H209" s="650"/>
      <c r="I209" s="650"/>
      <c r="J209" s="651"/>
    </row>
    <row r="210" spans="1:10" ht="13.5" customHeight="1">
      <c r="A210" s="92" t="s">
        <v>386</v>
      </c>
      <c r="B210" s="649" t="s">
        <v>2370</v>
      </c>
      <c r="C210" s="650"/>
      <c r="D210" s="650"/>
      <c r="E210" s="650"/>
      <c r="F210" s="650"/>
      <c r="G210" s="650"/>
      <c r="H210" s="650"/>
      <c r="I210" s="650"/>
      <c r="J210" s="651"/>
    </row>
    <row r="211" spans="1:10" ht="13.5" customHeight="1">
      <c r="A211" s="92" t="s">
        <v>387</v>
      </c>
      <c r="B211" s="649" t="s">
        <v>2231</v>
      </c>
      <c r="C211" s="650"/>
      <c r="D211" s="650"/>
      <c r="E211" s="650"/>
      <c r="F211" s="650"/>
      <c r="G211" s="650"/>
      <c r="H211" s="650"/>
      <c r="I211" s="650"/>
      <c r="J211" s="651"/>
    </row>
    <row r="212" spans="1:10" ht="13.5" customHeight="1">
      <c r="A212" s="92" t="s">
        <v>388</v>
      </c>
      <c r="B212" s="649" t="s">
        <v>2380</v>
      </c>
      <c r="C212" s="650"/>
      <c r="D212" s="650"/>
      <c r="E212" s="650"/>
      <c r="F212" s="650"/>
      <c r="G212" s="650"/>
      <c r="H212" s="650"/>
      <c r="I212" s="650"/>
      <c r="J212" s="651"/>
    </row>
    <row r="213" spans="1:10" ht="13.5" customHeight="1">
      <c r="A213" s="92" t="s">
        <v>389</v>
      </c>
      <c r="B213" s="649" t="s">
        <v>2222</v>
      </c>
      <c r="C213" s="650"/>
      <c r="D213" s="650"/>
      <c r="E213" s="650"/>
      <c r="F213" s="650"/>
      <c r="G213" s="650"/>
      <c r="H213" s="650"/>
      <c r="I213" s="650"/>
      <c r="J213" s="651"/>
    </row>
    <row r="214" spans="1:10" ht="13.5" customHeight="1">
      <c r="A214" s="92" t="s">
        <v>390</v>
      </c>
      <c r="B214" s="649" t="s">
        <v>2098</v>
      </c>
      <c r="C214" s="650"/>
      <c r="D214" s="650"/>
      <c r="E214" s="650"/>
      <c r="F214" s="650"/>
      <c r="G214" s="650"/>
      <c r="H214" s="650"/>
      <c r="I214" s="650"/>
      <c r="J214" s="651"/>
    </row>
    <row r="215" spans="1:10" ht="13.5" customHeight="1">
      <c r="A215" s="92" t="s">
        <v>392</v>
      </c>
      <c r="B215" s="649" t="s">
        <v>2269</v>
      </c>
      <c r="C215" s="650"/>
      <c r="D215" s="650"/>
      <c r="E215" s="650"/>
      <c r="F215" s="650"/>
      <c r="G215" s="650"/>
      <c r="H215" s="650"/>
      <c r="I215" s="650"/>
      <c r="J215" s="651"/>
    </row>
    <row r="216" spans="1:10" ht="13.5" customHeight="1">
      <c r="A216" s="92" t="s">
        <v>393</v>
      </c>
      <c r="B216" s="649" t="s">
        <v>2250</v>
      </c>
      <c r="C216" s="650"/>
      <c r="D216" s="650"/>
      <c r="E216" s="650"/>
      <c r="F216" s="650"/>
      <c r="G216" s="650"/>
      <c r="H216" s="650"/>
      <c r="I216" s="650"/>
      <c r="J216" s="651"/>
    </row>
    <row r="217" spans="1:10" ht="13.5" customHeight="1">
      <c r="A217" s="92" t="s">
        <v>394</v>
      </c>
      <c r="B217" s="649" t="s">
        <v>2287</v>
      </c>
      <c r="C217" s="650"/>
      <c r="D217" s="650"/>
      <c r="E217" s="650"/>
      <c r="F217" s="650"/>
      <c r="G217" s="650"/>
      <c r="H217" s="650"/>
      <c r="I217" s="650"/>
      <c r="J217" s="651"/>
    </row>
    <row r="218" spans="1:10" ht="13.5" customHeight="1">
      <c r="A218" s="92" t="s">
        <v>395</v>
      </c>
      <c r="B218" s="649" t="s">
        <v>1810</v>
      </c>
      <c r="C218" s="650"/>
      <c r="D218" s="650"/>
      <c r="E218" s="650"/>
      <c r="F218" s="650"/>
      <c r="G218" s="650"/>
      <c r="H218" s="650"/>
      <c r="I218" s="650"/>
      <c r="J218" s="651"/>
    </row>
    <row r="219" spans="1:10" ht="13.5" customHeight="1">
      <c r="A219" s="92" t="s">
        <v>396</v>
      </c>
      <c r="B219" s="649" t="s">
        <v>2452</v>
      </c>
      <c r="C219" s="650"/>
      <c r="D219" s="650"/>
      <c r="E219" s="650"/>
      <c r="F219" s="650"/>
      <c r="G219" s="650"/>
      <c r="H219" s="650"/>
      <c r="I219" s="650"/>
      <c r="J219" s="651"/>
    </row>
    <row r="220" spans="1:10" ht="13.5" customHeight="1">
      <c r="A220" s="92" t="s">
        <v>397</v>
      </c>
      <c r="B220" s="649" t="s">
        <v>2238</v>
      </c>
      <c r="C220" s="650"/>
      <c r="D220" s="650"/>
      <c r="E220" s="650"/>
      <c r="F220" s="650"/>
      <c r="G220" s="650"/>
      <c r="H220" s="650"/>
      <c r="I220" s="650"/>
      <c r="J220" s="651"/>
    </row>
    <row r="221" spans="1:10" ht="13.5" customHeight="1">
      <c r="A221" s="92" t="s">
        <v>398</v>
      </c>
      <c r="B221" s="649" t="s">
        <v>1571</v>
      </c>
      <c r="C221" s="650"/>
      <c r="D221" s="650"/>
      <c r="E221" s="650"/>
      <c r="F221" s="650"/>
      <c r="G221" s="650"/>
      <c r="H221" s="650"/>
      <c r="I221" s="650"/>
      <c r="J221" s="651"/>
    </row>
    <row r="222" spans="1:10" ht="13.5" customHeight="1">
      <c r="A222" s="92" t="s">
        <v>399</v>
      </c>
      <c r="B222" s="649" t="s">
        <v>2633</v>
      </c>
      <c r="C222" s="650"/>
      <c r="D222" s="650"/>
      <c r="E222" s="650"/>
      <c r="F222" s="650"/>
      <c r="G222" s="650"/>
      <c r="H222" s="650"/>
      <c r="I222" s="650"/>
      <c r="J222" s="651"/>
    </row>
    <row r="223" spans="1:10" ht="13.5" customHeight="1">
      <c r="A223" s="92" t="s">
        <v>400</v>
      </c>
      <c r="B223" s="649" t="s">
        <v>2468</v>
      </c>
      <c r="C223" s="650"/>
      <c r="D223" s="650"/>
      <c r="E223" s="650"/>
      <c r="F223" s="650"/>
      <c r="G223" s="650"/>
      <c r="H223" s="650"/>
      <c r="I223" s="650"/>
      <c r="J223" s="651"/>
    </row>
    <row r="224" spans="1:10" ht="13.5" customHeight="1">
      <c r="A224" s="92" t="s">
        <v>401</v>
      </c>
      <c r="B224" s="649" t="s">
        <v>2303</v>
      </c>
      <c r="C224" s="650"/>
      <c r="D224" s="650"/>
      <c r="E224" s="650"/>
      <c r="F224" s="650"/>
      <c r="G224" s="650"/>
      <c r="H224" s="650"/>
      <c r="I224" s="650"/>
      <c r="J224" s="651"/>
    </row>
    <row r="225" spans="1:10" ht="13.5" customHeight="1">
      <c r="A225" s="92" t="s">
        <v>403</v>
      </c>
      <c r="B225" s="649" t="s">
        <v>2097</v>
      </c>
      <c r="C225" s="650"/>
      <c r="D225" s="650"/>
      <c r="E225" s="650"/>
      <c r="F225" s="650"/>
      <c r="G225" s="650"/>
      <c r="H225" s="650"/>
      <c r="I225" s="650"/>
      <c r="J225" s="651"/>
    </row>
    <row r="226" spans="1:10" ht="13.5" customHeight="1">
      <c r="A226" s="92" t="s">
        <v>404</v>
      </c>
      <c r="B226" s="649" t="s">
        <v>2568</v>
      </c>
      <c r="C226" s="650"/>
      <c r="D226" s="650"/>
      <c r="E226" s="650"/>
      <c r="F226" s="650"/>
      <c r="G226" s="650"/>
      <c r="H226" s="650"/>
      <c r="I226" s="650"/>
      <c r="J226" s="651"/>
    </row>
    <row r="227" spans="1:10" ht="13.5" customHeight="1">
      <c r="A227" s="92" t="s">
        <v>405</v>
      </c>
      <c r="B227" s="649" t="s">
        <v>1839</v>
      </c>
      <c r="C227" s="650"/>
      <c r="D227" s="650"/>
      <c r="E227" s="650"/>
      <c r="F227" s="650"/>
      <c r="G227" s="650"/>
      <c r="H227" s="650"/>
      <c r="I227" s="650"/>
      <c r="J227" s="651"/>
    </row>
    <row r="228" spans="1:10" ht="13.5" customHeight="1">
      <c r="A228" s="92" t="s">
        <v>406</v>
      </c>
      <c r="B228" s="649" t="s">
        <v>2284</v>
      </c>
      <c r="C228" s="650"/>
      <c r="D228" s="650"/>
      <c r="E228" s="650"/>
      <c r="F228" s="650"/>
      <c r="G228" s="650"/>
      <c r="H228" s="650"/>
      <c r="I228" s="650"/>
      <c r="J228" s="651"/>
    </row>
    <row r="229" spans="1:10" ht="13.5" customHeight="1">
      <c r="A229" s="92" t="s">
        <v>407</v>
      </c>
      <c r="B229" s="649" t="s">
        <v>2541</v>
      </c>
      <c r="C229" s="650"/>
      <c r="D229" s="650"/>
      <c r="E229" s="650"/>
      <c r="F229" s="650"/>
      <c r="G229" s="650"/>
      <c r="H229" s="650"/>
      <c r="I229" s="650"/>
      <c r="J229" s="651"/>
    </row>
    <row r="230" spans="1:10" ht="13.5" customHeight="1">
      <c r="A230" s="92" t="s">
        <v>408</v>
      </c>
      <c r="B230" s="649" t="s">
        <v>2003</v>
      </c>
      <c r="C230" s="650"/>
      <c r="D230" s="650"/>
      <c r="E230" s="650"/>
      <c r="F230" s="650"/>
      <c r="G230" s="650"/>
      <c r="H230" s="650"/>
      <c r="I230" s="650"/>
      <c r="J230" s="651"/>
    </row>
    <row r="231" spans="1:10" ht="13.5" customHeight="1">
      <c r="A231" s="92" t="s">
        <v>409</v>
      </c>
      <c r="B231" s="649" t="s">
        <v>2313</v>
      </c>
      <c r="C231" s="650"/>
      <c r="D231" s="650"/>
      <c r="E231" s="650"/>
      <c r="F231" s="650"/>
      <c r="G231" s="650"/>
      <c r="H231" s="650"/>
      <c r="I231" s="650"/>
      <c r="J231" s="651"/>
    </row>
    <row r="232" spans="1:10" ht="13.5" customHeight="1">
      <c r="A232" s="92" t="s">
        <v>410</v>
      </c>
      <c r="B232" s="649" t="s">
        <v>2355</v>
      </c>
      <c r="C232" s="650"/>
      <c r="D232" s="650"/>
      <c r="E232" s="650"/>
      <c r="F232" s="650"/>
      <c r="G232" s="650"/>
      <c r="H232" s="650"/>
      <c r="I232" s="650"/>
      <c r="J232" s="651"/>
    </row>
    <row r="233" spans="1:10" ht="13.5" customHeight="1">
      <c r="A233" s="92" t="s">
        <v>411</v>
      </c>
      <c r="B233" s="649" t="s">
        <v>2378</v>
      </c>
      <c r="C233" s="650"/>
      <c r="D233" s="650"/>
      <c r="E233" s="650"/>
      <c r="F233" s="650"/>
      <c r="G233" s="650"/>
      <c r="H233" s="650"/>
      <c r="I233" s="650"/>
      <c r="J233" s="651"/>
    </row>
    <row r="234" spans="1:10" ht="13.5" customHeight="1">
      <c r="A234" s="92" t="s">
        <v>412</v>
      </c>
      <c r="B234" s="649" t="s">
        <v>2232</v>
      </c>
      <c r="C234" s="650"/>
      <c r="D234" s="650"/>
      <c r="E234" s="650"/>
      <c r="F234" s="650"/>
      <c r="G234" s="650"/>
      <c r="H234" s="650"/>
      <c r="I234" s="650"/>
      <c r="J234" s="651"/>
    </row>
    <row r="235" spans="1:10" ht="13.5" customHeight="1">
      <c r="A235" s="92" t="s">
        <v>414</v>
      </c>
      <c r="B235" s="649" t="s">
        <v>2239</v>
      </c>
      <c r="C235" s="650"/>
      <c r="D235" s="650"/>
      <c r="E235" s="650"/>
      <c r="F235" s="650"/>
      <c r="G235" s="650"/>
      <c r="H235" s="650"/>
      <c r="I235" s="650"/>
      <c r="J235" s="651"/>
    </row>
    <row r="236" spans="1:10" ht="13.5" customHeight="1">
      <c r="A236" s="92" t="s">
        <v>415</v>
      </c>
      <c r="B236" s="649" t="s">
        <v>2329</v>
      </c>
      <c r="C236" s="650"/>
      <c r="D236" s="650"/>
      <c r="E236" s="650"/>
      <c r="F236" s="650"/>
      <c r="G236" s="650"/>
      <c r="H236" s="650"/>
      <c r="I236" s="650"/>
      <c r="J236" s="651"/>
    </row>
    <row r="237" spans="1:10" ht="13.5" customHeight="1">
      <c r="A237" s="92" t="s">
        <v>416</v>
      </c>
      <c r="B237" s="649" t="s">
        <v>1919</v>
      </c>
      <c r="C237" s="650"/>
      <c r="D237" s="650"/>
      <c r="E237" s="650"/>
      <c r="F237" s="650"/>
      <c r="G237" s="650"/>
      <c r="H237" s="650"/>
      <c r="I237" s="650"/>
      <c r="J237" s="651"/>
    </row>
    <row r="238" spans="1:10" ht="13.5" customHeight="1">
      <c r="A238" s="92" t="s">
        <v>417</v>
      </c>
      <c r="B238" s="649" t="s">
        <v>1893</v>
      </c>
      <c r="C238" s="650"/>
      <c r="D238" s="650"/>
      <c r="E238" s="650"/>
      <c r="F238" s="650"/>
      <c r="G238" s="650"/>
      <c r="H238" s="650"/>
      <c r="I238" s="650"/>
      <c r="J238" s="651"/>
    </row>
    <row r="239" spans="1:10" ht="13.5" customHeight="1">
      <c r="A239" s="92" t="s">
        <v>418</v>
      </c>
      <c r="B239" s="649" t="s">
        <v>2601</v>
      </c>
      <c r="C239" s="650"/>
      <c r="D239" s="650"/>
      <c r="E239" s="650"/>
      <c r="F239" s="650"/>
      <c r="G239" s="650"/>
      <c r="H239" s="650"/>
      <c r="I239" s="650"/>
      <c r="J239" s="651"/>
    </row>
    <row r="240" spans="1:10" ht="13.5" customHeight="1">
      <c r="A240" s="92" t="s">
        <v>419</v>
      </c>
      <c r="B240" s="649" t="s">
        <v>2112</v>
      </c>
      <c r="C240" s="650"/>
      <c r="D240" s="650"/>
      <c r="E240" s="650"/>
      <c r="F240" s="650"/>
      <c r="G240" s="650"/>
      <c r="H240" s="650"/>
      <c r="I240" s="650"/>
      <c r="J240" s="651"/>
    </row>
    <row r="241" spans="1:10" ht="13.5" customHeight="1">
      <c r="A241" s="92" t="s">
        <v>420</v>
      </c>
      <c r="B241" s="649" t="s">
        <v>2342</v>
      </c>
      <c r="C241" s="650"/>
      <c r="D241" s="650"/>
      <c r="E241" s="650"/>
      <c r="F241" s="650"/>
      <c r="G241" s="650"/>
      <c r="H241" s="650"/>
      <c r="I241" s="650"/>
      <c r="J241" s="651"/>
    </row>
    <row r="242" spans="1:10" ht="13.5" customHeight="1">
      <c r="A242" s="92" t="s">
        <v>421</v>
      </c>
      <c r="B242" s="649" t="s">
        <v>2675</v>
      </c>
      <c r="C242" s="650"/>
      <c r="D242" s="650"/>
      <c r="E242" s="650"/>
      <c r="F242" s="650"/>
      <c r="G242" s="650"/>
      <c r="H242" s="650"/>
      <c r="I242" s="650"/>
      <c r="J242" s="651"/>
    </row>
    <row r="243" spans="1:10" ht="13.5" customHeight="1">
      <c r="A243" s="92" t="s">
        <v>422</v>
      </c>
      <c r="B243" s="649" t="s">
        <v>2285</v>
      </c>
      <c r="C243" s="650"/>
      <c r="D243" s="650"/>
      <c r="E243" s="650"/>
      <c r="F243" s="650"/>
      <c r="G243" s="650"/>
      <c r="H243" s="650"/>
      <c r="I243" s="650"/>
      <c r="J243" s="651"/>
    </row>
    <row r="244" spans="1:10" ht="13.5" customHeight="1">
      <c r="A244" s="92" t="s">
        <v>423</v>
      </c>
      <c r="B244" s="649" t="s">
        <v>2550</v>
      </c>
      <c r="C244" s="650"/>
      <c r="D244" s="650"/>
      <c r="E244" s="650"/>
      <c r="F244" s="650"/>
      <c r="G244" s="650"/>
      <c r="H244" s="650"/>
      <c r="I244" s="650"/>
      <c r="J244" s="651"/>
    </row>
    <row r="245" spans="1:10" ht="13.5" customHeight="1">
      <c r="A245" s="92" t="s">
        <v>424</v>
      </c>
      <c r="B245" s="649" t="s">
        <v>2435</v>
      </c>
      <c r="C245" s="650"/>
      <c r="D245" s="650"/>
      <c r="E245" s="650"/>
      <c r="F245" s="650"/>
      <c r="G245" s="650"/>
      <c r="H245" s="650"/>
      <c r="I245" s="650"/>
      <c r="J245" s="651"/>
    </row>
    <row r="246" spans="1:10" ht="13.5" customHeight="1">
      <c r="A246" s="92" t="s">
        <v>425</v>
      </c>
      <c r="B246" s="649" t="s">
        <v>2422</v>
      </c>
      <c r="C246" s="650"/>
      <c r="D246" s="650"/>
      <c r="E246" s="650"/>
      <c r="F246" s="650"/>
      <c r="G246" s="650"/>
      <c r="H246" s="650"/>
      <c r="I246" s="650"/>
      <c r="J246" s="651"/>
    </row>
    <row r="247" spans="1:10" ht="13.5" customHeight="1">
      <c r="A247" s="92" t="s">
        <v>426</v>
      </c>
      <c r="B247" s="649" t="s">
        <v>1894</v>
      </c>
      <c r="C247" s="650"/>
      <c r="D247" s="650"/>
      <c r="E247" s="650"/>
      <c r="F247" s="650"/>
      <c r="G247" s="650"/>
      <c r="H247" s="650"/>
      <c r="I247" s="650"/>
      <c r="J247" s="651"/>
    </row>
    <row r="248" spans="1:10" ht="13.5" customHeight="1">
      <c r="A248" s="92" t="s">
        <v>427</v>
      </c>
      <c r="B248" s="649" t="s">
        <v>1879</v>
      </c>
      <c r="C248" s="650"/>
      <c r="D248" s="650"/>
      <c r="E248" s="650"/>
      <c r="F248" s="650"/>
      <c r="G248" s="650"/>
      <c r="H248" s="650"/>
      <c r="I248" s="650"/>
      <c r="J248" s="651"/>
    </row>
    <row r="249" spans="1:10" ht="13.5" customHeight="1">
      <c r="A249" s="92" t="s">
        <v>428</v>
      </c>
      <c r="B249" s="649" t="s">
        <v>1856</v>
      </c>
      <c r="C249" s="650"/>
      <c r="D249" s="650"/>
      <c r="E249" s="650"/>
      <c r="F249" s="650"/>
      <c r="G249" s="650"/>
      <c r="H249" s="650"/>
      <c r="I249" s="650"/>
      <c r="J249" s="651"/>
    </row>
    <row r="250" spans="1:10" ht="13.5" customHeight="1">
      <c r="A250" s="92" t="s">
        <v>429</v>
      </c>
      <c r="B250" s="649" t="s">
        <v>2528</v>
      </c>
      <c r="C250" s="650"/>
      <c r="D250" s="650"/>
      <c r="E250" s="650"/>
      <c r="F250" s="650"/>
      <c r="G250" s="650"/>
      <c r="H250" s="650"/>
      <c r="I250" s="650"/>
      <c r="J250" s="651"/>
    </row>
    <row r="251" spans="1:10" ht="13.5" customHeight="1">
      <c r="A251" s="92" t="s">
        <v>430</v>
      </c>
      <c r="B251" s="649" t="s">
        <v>2481</v>
      </c>
      <c r="C251" s="650"/>
      <c r="D251" s="650"/>
      <c r="E251" s="650"/>
      <c r="F251" s="650"/>
      <c r="G251" s="650"/>
      <c r="H251" s="650"/>
      <c r="I251" s="650"/>
      <c r="J251" s="651"/>
    </row>
    <row r="252" spans="1:10" ht="13.5" customHeight="1">
      <c r="A252" s="92" t="s">
        <v>431</v>
      </c>
      <c r="B252" s="649" t="s">
        <v>2514</v>
      </c>
      <c r="C252" s="650"/>
      <c r="D252" s="650"/>
      <c r="E252" s="650"/>
      <c r="F252" s="650"/>
      <c r="G252" s="650"/>
      <c r="H252" s="650"/>
      <c r="I252" s="650"/>
      <c r="J252" s="651"/>
    </row>
    <row r="253" spans="1:10" ht="13.5" customHeight="1">
      <c r="A253" s="92" t="s">
        <v>432</v>
      </c>
      <c r="B253" s="649" t="s">
        <v>2071</v>
      </c>
      <c r="C253" s="650"/>
      <c r="D253" s="650"/>
      <c r="E253" s="650"/>
      <c r="F253" s="650"/>
      <c r="G253" s="650"/>
      <c r="H253" s="650"/>
      <c r="I253" s="650"/>
      <c r="J253" s="651"/>
    </row>
    <row r="254" spans="1:10" ht="13.5" customHeight="1">
      <c r="A254" s="92" t="s">
        <v>433</v>
      </c>
      <c r="B254" s="649" t="s">
        <v>1927</v>
      </c>
      <c r="C254" s="650"/>
      <c r="D254" s="650"/>
      <c r="E254" s="650"/>
      <c r="F254" s="650"/>
      <c r="G254" s="650"/>
      <c r="H254" s="650"/>
      <c r="I254" s="650"/>
      <c r="J254" s="651"/>
    </row>
    <row r="255" spans="1:10" ht="13.5" customHeight="1">
      <c r="A255" s="92" t="s">
        <v>434</v>
      </c>
      <c r="B255" s="649" t="s">
        <v>2099</v>
      </c>
      <c r="C255" s="650"/>
      <c r="D255" s="650"/>
      <c r="E255" s="650"/>
      <c r="F255" s="650"/>
      <c r="G255" s="650"/>
      <c r="H255" s="650"/>
      <c r="I255" s="650"/>
      <c r="J255" s="651"/>
    </row>
    <row r="256" spans="1:10" ht="13.5" customHeight="1">
      <c r="A256" s="92" t="s">
        <v>436</v>
      </c>
      <c r="B256" s="649" t="s">
        <v>1697</v>
      </c>
      <c r="C256" s="650"/>
      <c r="D256" s="650"/>
      <c r="E256" s="650"/>
      <c r="F256" s="650"/>
      <c r="G256" s="650"/>
      <c r="H256" s="650"/>
      <c r="I256" s="650"/>
      <c r="J256" s="651"/>
    </row>
    <row r="257" spans="1:10" ht="13.5" customHeight="1">
      <c r="A257" s="92" t="s">
        <v>437</v>
      </c>
      <c r="B257" s="649" t="s">
        <v>2195</v>
      </c>
      <c r="C257" s="650"/>
      <c r="D257" s="650"/>
      <c r="E257" s="650"/>
      <c r="F257" s="650"/>
      <c r="G257" s="650"/>
      <c r="H257" s="650"/>
      <c r="I257" s="650"/>
      <c r="J257" s="651"/>
    </row>
    <row r="258" spans="1:10" ht="13.5" customHeight="1">
      <c r="A258" s="92" t="s">
        <v>438</v>
      </c>
      <c r="B258" s="649" t="s">
        <v>2549</v>
      </c>
      <c r="C258" s="650"/>
      <c r="D258" s="650"/>
      <c r="E258" s="650"/>
      <c r="F258" s="650"/>
      <c r="G258" s="650"/>
      <c r="H258" s="650"/>
      <c r="I258" s="650"/>
      <c r="J258" s="651"/>
    </row>
    <row r="259" spans="1:10" ht="13.5" customHeight="1">
      <c r="A259" s="92" t="s">
        <v>439</v>
      </c>
      <c r="B259" s="649" t="s">
        <v>2119</v>
      </c>
      <c r="C259" s="650"/>
      <c r="D259" s="650"/>
      <c r="E259" s="650"/>
      <c r="F259" s="650"/>
      <c r="G259" s="650"/>
      <c r="H259" s="650"/>
      <c r="I259" s="650"/>
      <c r="J259" s="651"/>
    </row>
    <row r="260" spans="1:10" ht="13.5" customHeight="1">
      <c r="A260" s="92" t="s">
        <v>441</v>
      </c>
      <c r="B260" s="649" t="s">
        <v>2244</v>
      </c>
      <c r="C260" s="650"/>
      <c r="D260" s="650"/>
      <c r="E260" s="650"/>
      <c r="F260" s="650"/>
      <c r="G260" s="650"/>
      <c r="H260" s="650"/>
      <c r="I260" s="650"/>
      <c r="J260" s="651"/>
    </row>
    <row r="261" spans="1:10" ht="13.5" customHeight="1">
      <c r="A261" s="92" t="s">
        <v>442</v>
      </c>
      <c r="B261" s="649" t="s">
        <v>2363</v>
      </c>
      <c r="C261" s="650"/>
      <c r="D261" s="650"/>
      <c r="E261" s="650"/>
      <c r="F261" s="650"/>
      <c r="G261" s="650"/>
      <c r="H261" s="650"/>
      <c r="I261" s="650"/>
      <c r="J261" s="651"/>
    </row>
    <row r="262" spans="1:10" ht="13.5" customHeight="1">
      <c r="A262" s="92" t="s">
        <v>443</v>
      </c>
      <c r="B262" s="649" t="s">
        <v>2482</v>
      </c>
      <c r="C262" s="650"/>
      <c r="D262" s="650"/>
      <c r="E262" s="650"/>
      <c r="F262" s="650"/>
      <c r="G262" s="650"/>
      <c r="H262" s="650"/>
      <c r="I262" s="650"/>
      <c r="J262" s="651"/>
    </row>
    <row r="263" spans="1:10" ht="13.5" customHeight="1">
      <c r="A263" s="92" t="s">
        <v>444</v>
      </c>
      <c r="B263" s="649" t="s">
        <v>2346</v>
      </c>
      <c r="C263" s="650"/>
      <c r="D263" s="650"/>
      <c r="E263" s="650"/>
      <c r="F263" s="650"/>
      <c r="G263" s="650"/>
      <c r="H263" s="650"/>
      <c r="I263" s="650"/>
      <c r="J263" s="651"/>
    </row>
    <row r="264" spans="1:10" ht="13.5" customHeight="1">
      <c r="A264" s="92" t="s">
        <v>445</v>
      </c>
      <c r="B264" s="649" t="s">
        <v>1845</v>
      </c>
      <c r="C264" s="650"/>
      <c r="D264" s="650"/>
      <c r="E264" s="650"/>
      <c r="F264" s="650"/>
      <c r="G264" s="650"/>
      <c r="H264" s="650"/>
      <c r="I264" s="650"/>
      <c r="J264" s="651"/>
    </row>
    <row r="265" spans="1:10" ht="13.5" customHeight="1">
      <c r="A265" s="92" t="s">
        <v>446</v>
      </c>
      <c r="B265" s="649" t="s">
        <v>1633</v>
      </c>
      <c r="C265" s="650"/>
      <c r="D265" s="650"/>
      <c r="E265" s="650"/>
      <c r="F265" s="650"/>
      <c r="G265" s="650"/>
      <c r="H265" s="650"/>
      <c r="I265" s="650"/>
      <c r="J265" s="651"/>
    </row>
    <row r="266" spans="1:10" ht="13.5" customHeight="1">
      <c r="A266" s="92" t="s">
        <v>447</v>
      </c>
      <c r="B266" s="649" t="s">
        <v>1955</v>
      </c>
      <c r="C266" s="650"/>
      <c r="D266" s="650"/>
      <c r="E266" s="650"/>
      <c r="F266" s="650"/>
      <c r="G266" s="650"/>
      <c r="H266" s="650"/>
      <c r="I266" s="650"/>
      <c r="J266" s="651"/>
    </row>
    <row r="267" spans="1:10" ht="13.5" customHeight="1">
      <c r="A267" s="92" t="s">
        <v>448</v>
      </c>
      <c r="B267" s="649" t="s">
        <v>2059</v>
      </c>
      <c r="C267" s="650"/>
      <c r="D267" s="650"/>
      <c r="E267" s="650"/>
      <c r="F267" s="650"/>
      <c r="G267" s="650"/>
      <c r="H267" s="650"/>
      <c r="I267" s="650"/>
      <c r="J267" s="651"/>
    </row>
    <row r="268" spans="1:10" ht="13.5" customHeight="1">
      <c r="A268" s="92" t="s">
        <v>450</v>
      </c>
      <c r="B268" s="649" t="s">
        <v>2467</v>
      </c>
      <c r="C268" s="650"/>
      <c r="D268" s="650"/>
      <c r="E268" s="650"/>
      <c r="F268" s="650"/>
      <c r="G268" s="650"/>
      <c r="H268" s="650"/>
      <c r="I268" s="650"/>
      <c r="J268" s="651"/>
    </row>
    <row r="269" spans="1:10" ht="13.5" customHeight="1">
      <c r="A269" s="92" t="s">
        <v>451</v>
      </c>
      <c r="B269" s="649" t="s">
        <v>2190</v>
      </c>
      <c r="C269" s="650"/>
      <c r="D269" s="650"/>
      <c r="E269" s="650"/>
      <c r="F269" s="650"/>
      <c r="G269" s="650"/>
      <c r="H269" s="650"/>
      <c r="I269" s="650"/>
      <c r="J269" s="651"/>
    </row>
    <row r="270" spans="1:10" ht="13.5" customHeight="1">
      <c r="A270" s="92" t="s">
        <v>452</v>
      </c>
      <c r="B270" s="649" t="s">
        <v>1570</v>
      </c>
      <c r="C270" s="650"/>
      <c r="D270" s="650"/>
      <c r="E270" s="650"/>
      <c r="F270" s="650"/>
      <c r="G270" s="650"/>
      <c r="H270" s="650"/>
      <c r="I270" s="650"/>
      <c r="J270" s="651"/>
    </row>
    <row r="271" spans="1:10" ht="13.5" customHeight="1">
      <c r="A271" s="92" t="s">
        <v>453</v>
      </c>
      <c r="B271" s="649" t="s">
        <v>2151</v>
      </c>
      <c r="C271" s="650"/>
      <c r="D271" s="650"/>
      <c r="E271" s="650"/>
      <c r="F271" s="650"/>
      <c r="G271" s="650"/>
      <c r="H271" s="650"/>
      <c r="I271" s="650"/>
      <c r="J271" s="651"/>
    </row>
    <row r="272" spans="1:10" ht="13.5" customHeight="1">
      <c r="A272" s="92" t="s">
        <v>455</v>
      </c>
      <c r="B272" s="649" t="s">
        <v>1512</v>
      </c>
      <c r="C272" s="650"/>
      <c r="D272" s="650"/>
      <c r="E272" s="650"/>
      <c r="F272" s="650"/>
      <c r="G272" s="650"/>
      <c r="H272" s="650"/>
      <c r="I272" s="650"/>
      <c r="J272" s="651"/>
    </row>
    <row r="273" spans="1:10" ht="13.5" customHeight="1">
      <c r="A273" s="92" t="s">
        <v>456</v>
      </c>
      <c r="B273" s="649" t="s">
        <v>1918</v>
      </c>
      <c r="C273" s="650"/>
      <c r="D273" s="650"/>
      <c r="E273" s="650"/>
      <c r="F273" s="650"/>
      <c r="G273" s="650"/>
      <c r="H273" s="650"/>
      <c r="I273" s="650"/>
      <c r="J273" s="651"/>
    </row>
    <row r="274" spans="1:10" ht="13.5" customHeight="1">
      <c r="A274" s="92" t="s">
        <v>457</v>
      </c>
      <c r="B274" s="649" t="s">
        <v>2532</v>
      </c>
      <c r="C274" s="650"/>
      <c r="D274" s="650"/>
      <c r="E274" s="650"/>
      <c r="F274" s="650"/>
      <c r="G274" s="650"/>
      <c r="H274" s="650"/>
      <c r="I274" s="650"/>
      <c r="J274" s="651"/>
    </row>
    <row r="275" spans="1:10" ht="13.5" customHeight="1">
      <c r="A275" s="92" t="s">
        <v>458</v>
      </c>
      <c r="B275" s="649" t="s">
        <v>1840</v>
      </c>
      <c r="C275" s="650"/>
      <c r="D275" s="650"/>
      <c r="E275" s="650"/>
      <c r="F275" s="650"/>
      <c r="G275" s="650"/>
      <c r="H275" s="650"/>
      <c r="I275" s="650"/>
      <c r="J275" s="651"/>
    </row>
    <row r="276" spans="1:10" ht="13.5" customHeight="1">
      <c r="A276" s="92" t="s">
        <v>459</v>
      </c>
      <c r="B276" s="649" t="s">
        <v>1698</v>
      </c>
      <c r="C276" s="650"/>
      <c r="D276" s="650"/>
      <c r="E276" s="650"/>
      <c r="F276" s="650"/>
      <c r="G276" s="650"/>
      <c r="H276" s="650"/>
      <c r="I276" s="650"/>
      <c r="J276" s="651"/>
    </row>
    <row r="277" spans="1:10" ht="13.5" customHeight="1">
      <c r="A277" s="92" t="s">
        <v>460</v>
      </c>
      <c r="B277" s="649" t="s">
        <v>2111</v>
      </c>
      <c r="C277" s="650"/>
      <c r="D277" s="650"/>
      <c r="E277" s="650"/>
      <c r="F277" s="650"/>
      <c r="G277" s="650"/>
      <c r="H277" s="650"/>
      <c r="I277" s="650"/>
      <c r="J277" s="651"/>
    </row>
    <row r="278" spans="1:10" ht="13.5" customHeight="1">
      <c r="A278" s="92" t="s">
        <v>461</v>
      </c>
      <c r="B278" s="649" t="s">
        <v>2540</v>
      </c>
      <c r="C278" s="650"/>
      <c r="D278" s="650"/>
      <c r="E278" s="650"/>
      <c r="F278" s="650"/>
      <c r="G278" s="650"/>
      <c r="H278" s="650"/>
      <c r="I278" s="650"/>
      <c r="J278" s="651"/>
    </row>
    <row r="279" spans="1:10" ht="13.5" customHeight="1">
      <c r="A279" s="92" t="s">
        <v>462</v>
      </c>
      <c r="B279" s="649" t="s">
        <v>2079</v>
      </c>
      <c r="C279" s="650"/>
      <c r="D279" s="650"/>
      <c r="E279" s="650"/>
      <c r="F279" s="650"/>
      <c r="G279" s="650"/>
      <c r="H279" s="650"/>
      <c r="I279" s="650"/>
      <c r="J279" s="651"/>
    </row>
    <row r="280" spans="1:10" ht="13.5" customHeight="1">
      <c r="A280" s="92" t="s">
        <v>463</v>
      </c>
      <c r="B280" s="649" t="s">
        <v>2262</v>
      </c>
      <c r="C280" s="650"/>
      <c r="D280" s="650"/>
      <c r="E280" s="650"/>
      <c r="F280" s="650"/>
      <c r="G280" s="650"/>
      <c r="H280" s="650"/>
      <c r="I280" s="650"/>
      <c r="J280" s="651"/>
    </row>
    <row r="281" spans="1:10" ht="13.5" customHeight="1">
      <c r="A281" s="92" t="s">
        <v>465</v>
      </c>
      <c r="B281" s="649" t="s">
        <v>1728</v>
      </c>
      <c r="C281" s="650"/>
      <c r="D281" s="650"/>
      <c r="E281" s="650"/>
      <c r="F281" s="650"/>
      <c r="G281" s="650"/>
      <c r="H281" s="650"/>
      <c r="I281" s="650"/>
      <c r="J281" s="651"/>
    </row>
    <row r="282" spans="1:10" ht="13.5" customHeight="1">
      <c r="A282" s="92" t="s">
        <v>466</v>
      </c>
      <c r="B282" s="649" t="s">
        <v>1509</v>
      </c>
      <c r="C282" s="650"/>
      <c r="D282" s="650"/>
      <c r="E282" s="650"/>
      <c r="F282" s="650"/>
      <c r="G282" s="650"/>
      <c r="H282" s="650"/>
      <c r="I282" s="650"/>
      <c r="J282" s="651"/>
    </row>
    <row r="283" spans="1:10" ht="13.5" customHeight="1">
      <c r="A283" s="92" t="s">
        <v>467</v>
      </c>
      <c r="B283" s="649" t="s">
        <v>2267</v>
      </c>
      <c r="C283" s="650"/>
      <c r="D283" s="650"/>
      <c r="E283" s="650"/>
      <c r="F283" s="650"/>
      <c r="G283" s="650"/>
      <c r="H283" s="650"/>
      <c r="I283" s="650"/>
      <c r="J283" s="651"/>
    </row>
    <row r="284" spans="1:10" ht="13.5" customHeight="1">
      <c r="A284" s="92" t="s">
        <v>468</v>
      </c>
      <c r="B284" s="649" t="s">
        <v>2076</v>
      </c>
      <c r="C284" s="650"/>
      <c r="D284" s="650"/>
      <c r="E284" s="650"/>
      <c r="F284" s="650"/>
      <c r="G284" s="650"/>
      <c r="H284" s="650"/>
      <c r="I284" s="650"/>
      <c r="J284" s="651"/>
    </row>
    <row r="285" spans="1:10" ht="13.5" customHeight="1">
      <c r="A285" s="92" t="s">
        <v>469</v>
      </c>
      <c r="B285" s="649" t="s">
        <v>2268</v>
      </c>
      <c r="C285" s="650"/>
      <c r="D285" s="650"/>
      <c r="E285" s="650"/>
      <c r="F285" s="650"/>
      <c r="G285" s="650"/>
      <c r="H285" s="650"/>
      <c r="I285" s="650"/>
      <c r="J285" s="651"/>
    </row>
    <row r="286" spans="1:10" ht="13.5" customHeight="1">
      <c r="A286" s="92" t="s">
        <v>470</v>
      </c>
      <c r="B286" s="649" t="s">
        <v>2478</v>
      </c>
      <c r="C286" s="650"/>
      <c r="D286" s="650"/>
      <c r="E286" s="650"/>
      <c r="F286" s="650"/>
      <c r="G286" s="650"/>
      <c r="H286" s="650"/>
      <c r="I286" s="650"/>
      <c r="J286" s="651"/>
    </row>
    <row r="287" spans="1:10" ht="13.5" customHeight="1">
      <c r="A287" s="92" t="s">
        <v>471</v>
      </c>
      <c r="B287" s="649" t="s">
        <v>2434</v>
      </c>
      <c r="C287" s="650"/>
      <c r="D287" s="650"/>
      <c r="E287" s="650"/>
      <c r="F287" s="650"/>
      <c r="G287" s="650"/>
      <c r="H287" s="650"/>
      <c r="I287" s="650"/>
      <c r="J287" s="651"/>
    </row>
    <row r="288" spans="1:10" ht="13.5" customHeight="1">
      <c r="A288" s="92" t="s">
        <v>472</v>
      </c>
      <c r="B288" s="649" t="s">
        <v>1631</v>
      </c>
      <c r="C288" s="650"/>
      <c r="D288" s="650"/>
      <c r="E288" s="650"/>
      <c r="F288" s="650"/>
      <c r="G288" s="650"/>
      <c r="H288" s="650"/>
      <c r="I288" s="650"/>
      <c r="J288" s="651"/>
    </row>
    <row r="289" spans="1:10" ht="13.5" customHeight="1">
      <c r="A289" s="92" t="s">
        <v>473</v>
      </c>
      <c r="B289" s="649" t="s">
        <v>2001</v>
      </c>
      <c r="C289" s="650"/>
      <c r="D289" s="650"/>
      <c r="E289" s="650"/>
      <c r="F289" s="650"/>
      <c r="G289" s="650"/>
      <c r="H289" s="650"/>
      <c r="I289" s="650"/>
      <c r="J289" s="651"/>
    </row>
    <row r="290" spans="1:10" ht="13.5" customHeight="1">
      <c r="A290" s="92" t="s">
        <v>476</v>
      </c>
      <c r="B290" s="649" t="s">
        <v>2171</v>
      </c>
      <c r="C290" s="650"/>
      <c r="D290" s="650"/>
      <c r="E290" s="650"/>
      <c r="F290" s="650"/>
      <c r="G290" s="650"/>
      <c r="H290" s="650"/>
      <c r="I290" s="650"/>
      <c r="J290" s="651"/>
    </row>
    <row r="291" spans="1:10" ht="13.5" customHeight="1">
      <c r="A291" s="92" t="s">
        <v>477</v>
      </c>
      <c r="B291" s="649" t="s">
        <v>2109</v>
      </c>
      <c r="C291" s="650"/>
      <c r="D291" s="650"/>
      <c r="E291" s="650"/>
      <c r="F291" s="650"/>
      <c r="G291" s="650"/>
      <c r="H291" s="650"/>
      <c r="I291" s="650"/>
      <c r="J291" s="651"/>
    </row>
    <row r="292" spans="1:10" ht="13.5" customHeight="1">
      <c r="A292" s="92" t="s">
        <v>478</v>
      </c>
      <c r="B292" s="649" t="s">
        <v>2179</v>
      </c>
      <c r="C292" s="650"/>
      <c r="D292" s="650"/>
      <c r="E292" s="650"/>
      <c r="F292" s="650"/>
      <c r="G292" s="650"/>
      <c r="H292" s="650"/>
      <c r="I292" s="650"/>
      <c r="J292" s="651"/>
    </row>
    <row r="293" spans="1:10" ht="13.5" customHeight="1">
      <c r="A293" s="92" t="s">
        <v>479</v>
      </c>
      <c r="B293" s="649" t="s">
        <v>2153</v>
      </c>
      <c r="C293" s="650"/>
      <c r="D293" s="650"/>
      <c r="E293" s="650"/>
      <c r="F293" s="650"/>
      <c r="G293" s="650"/>
      <c r="H293" s="650"/>
      <c r="I293" s="650"/>
      <c r="J293" s="651"/>
    </row>
    <row r="294" spans="1:10" ht="13.5" customHeight="1">
      <c r="A294" s="92" t="s">
        <v>480</v>
      </c>
      <c r="B294" s="649" t="s">
        <v>1513</v>
      </c>
      <c r="C294" s="650"/>
      <c r="D294" s="650"/>
      <c r="E294" s="650"/>
      <c r="F294" s="650"/>
      <c r="G294" s="650"/>
      <c r="H294" s="650"/>
      <c r="I294" s="650"/>
      <c r="J294" s="651"/>
    </row>
    <row r="295" spans="1:10" ht="13.5" customHeight="1">
      <c r="A295" s="92" t="s">
        <v>481</v>
      </c>
      <c r="B295" s="649" t="s">
        <v>2449</v>
      </c>
      <c r="C295" s="650"/>
      <c r="D295" s="650"/>
      <c r="E295" s="650"/>
      <c r="F295" s="650"/>
      <c r="G295" s="650"/>
      <c r="H295" s="650"/>
      <c r="I295" s="650"/>
      <c r="J295" s="651"/>
    </row>
    <row r="296" spans="1:10" ht="13.5" customHeight="1">
      <c r="A296" s="92" t="s">
        <v>482</v>
      </c>
      <c r="B296" s="649" t="s">
        <v>2272</v>
      </c>
      <c r="C296" s="650"/>
      <c r="D296" s="650"/>
      <c r="E296" s="650"/>
      <c r="F296" s="650"/>
      <c r="G296" s="650"/>
      <c r="H296" s="650"/>
      <c r="I296" s="650"/>
      <c r="J296" s="651"/>
    </row>
    <row r="297" spans="1:10" ht="13.5" customHeight="1">
      <c r="A297" s="92" t="s">
        <v>483</v>
      </c>
      <c r="B297" s="649" t="s">
        <v>1740</v>
      </c>
      <c r="C297" s="650"/>
      <c r="D297" s="650"/>
      <c r="E297" s="650"/>
      <c r="F297" s="650"/>
      <c r="G297" s="650"/>
      <c r="H297" s="650"/>
      <c r="I297" s="650"/>
      <c r="J297" s="651"/>
    </row>
    <row r="298" spans="1:10" ht="13.5" customHeight="1">
      <c r="A298" s="92" t="s">
        <v>485</v>
      </c>
      <c r="B298" s="649" t="s">
        <v>2314</v>
      </c>
      <c r="C298" s="650"/>
      <c r="D298" s="650"/>
      <c r="E298" s="650"/>
      <c r="F298" s="650"/>
      <c r="G298" s="650"/>
      <c r="H298" s="650"/>
      <c r="I298" s="650"/>
      <c r="J298" s="651"/>
    </row>
    <row r="299" spans="1:10" ht="13.5" customHeight="1">
      <c r="A299" s="92" t="s">
        <v>487</v>
      </c>
      <c r="B299" s="649" t="s">
        <v>1659</v>
      </c>
      <c r="C299" s="650"/>
      <c r="D299" s="650"/>
      <c r="E299" s="650"/>
      <c r="F299" s="650"/>
      <c r="G299" s="650"/>
      <c r="H299" s="650"/>
      <c r="I299" s="650"/>
      <c r="J299" s="651"/>
    </row>
    <row r="300" spans="1:10" ht="13.5" customHeight="1">
      <c r="A300" s="92" t="s">
        <v>489</v>
      </c>
      <c r="B300" s="649" t="s">
        <v>1699</v>
      </c>
      <c r="C300" s="650"/>
      <c r="D300" s="650"/>
      <c r="E300" s="650"/>
      <c r="F300" s="650"/>
      <c r="G300" s="650"/>
      <c r="H300" s="650"/>
      <c r="I300" s="650"/>
      <c r="J300" s="651"/>
    </row>
    <row r="301" spans="1:10" ht="13.5" customHeight="1">
      <c r="A301" s="92" t="s">
        <v>490</v>
      </c>
      <c r="B301" s="649" t="s">
        <v>1674</v>
      </c>
      <c r="C301" s="650"/>
      <c r="D301" s="650"/>
      <c r="E301" s="650"/>
      <c r="F301" s="650"/>
      <c r="G301" s="650"/>
      <c r="H301" s="650"/>
      <c r="I301" s="650"/>
      <c r="J301" s="651"/>
    </row>
    <row r="302" spans="1:10" ht="13.5" customHeight="1">
      <c r="A302" s="92" t="s">
        <v>491</v>
      </c>
      <c r="B302" s="649" t="s">
        <v>1915</v>
      </c>
      <c r="C302" s="650"/>
      <c r="D302" s="650"/>
      <c r="E302" s="650"/>
      <c r="F302" s="650"/>
      <c r="G302" s="650"/>
      <c r="H302" s="650"/>
      <c r="I302" s="650"/>
      <c r="J302" s="651"/>
    </row>
    <row r="303" spans="1:10" ht="13.5" customHeight="1">
      <c r="A303" s="92" t="s">
        <v>492</v>
      </c>
      <c r="B303" s="649" t="s">
        <v>1877</v>
      </c>
      <c r="C303" s="650"/>
      <c r="D303" s="650"/>
      <c r="E303" s="650"/>
      <c r="F303" s="650"/>
      <c r="G303" s="650"/>
      <c r="H303" s="650"/>
      <c r="I303" s="650"/>
      <c r="J303" s="651"/>
    </row>
    <row r="304" spans="1:10" ht="13.5" customHeight="1">
      <c r="A304" s="92" t="s">
        <v>493</v>
      </c>
      <c r="B304" s="649" t="s">
        <v>1597</v>
      </c>
      <c r="C304" s="650"/>
      <c r="D304" s="650"/>
      <c r="E304" s="650"/>
      <c r="F304" s="650"/>
      <c r="G304" s="650"/>
      <c r="H304" s="650"/>
      <c r="I304" s="650"/>
      <c r="J304" s="651"/>
    </row>
    <row r="305" spans="1:10" ht="13.5" customHeight="1">
      <c r="A305" s="92" t="s">
        <v>494</v>
      </c>
      <c r="B305" s="649" t="s">
        <v>1890</v>
      </c>
      <c r="C305" s="650"/>
      <c r="D305" s="650"/>
      <c r="E305" s="650"/>
      <c r="F305" s="650"/>
      <c r="G305" s="650"/>
      <c r="H305" s="650"/>
      <c r="I305" s="650"/>
      <c r="J305" s="651"/>
    </row>
    <row r="306" spans="1:10" ht="13.5" customHeight="1">
      <c r="A306" s="92" t="s">
        <v>496</v>
      </c>
      <c r="B306" s="649" t="s">
        <v>2599</v>
      </c>
      <c r="C306" s="650"/>
      <c r="D306" s="650"/>
      <c r="E306" s="650"/>
      <c r="F306" s="650"/>
      <c r="G306" s="650"/>
      <c r="H306" s="650"/>
      <c r="I306" s="650"/>
      <c r="J306" s="651"/>
    </row>
    <row r="307" spans="1:10" ht="13.5" customHeight="1">
      <c r="A307" s="92" t="s">
        <v>499</v>
      </c>
      <c r="B307" s="649" t="s">
        <v>1944</v>
      </c>
      <c r="C307" s="650"/>
      <c r="D307" s="650"/>
      <c r="E307" s="650"/>
      <c r="F307" s="650"/>
      <c r="G307" s="650"/>
      <c r="H307" s="650"/>
      <c r="I307" s="650"/>
      <c r="J307" s="651"/>
    </row>
    <row r="308" spans="1:10" ht="13.5" customHeight="1">
      <c r="A308" s="92" t="s">
        <v>500</v>
      </c>
      <c r="B308" s="649" t="s">
        <v>1913</v>
      </c>
      <c r="C308" s="650"/>
      <c r="D308" s="650"/>
      <c r="E308" s="650"/>
      <c r="F308" s="650"/>
      <c r="G308" s="650"/>
      <c r="H308" s="650"/>
      <c r="I308" s="650"/>
      <c r="J308" s="651"/>
    </row>
    <row r="309" spans="1:10" ht="13.5" customHeight="1">
      <c r="A309" s="92" t="s">
        <v>502</v>
      </c>
      <c r="B309" s="649" t="s">
        <v>1667</v>
      </c>
      <c r="C309" s="650"/>
      <c r="D309" s="650"/>
      <c r="E309" s="650"/>
      <c r="F309" s="650"/>
      <c r="G309" s="650"/>
      <c r="H309" s="650"/>
      <c r="I309" s="650"/>
      <c r="J309" s="651"/>
    </row>
    <row r="310" spans="1:10" ht="13.5" customHeight="1">
      <c r="A310" s="92" t="s">
        <v>503</v>
      </c>
      <c r="B310" s="649" t="s">
        <v>2418</v>
      </c>
      <c r="C310" s="650"/>
      <c r="D310" s="650"/>
      <c r="E310" s="650"/>
      <c r="F310" s="650"/>
      <c r="G310" s="650"/>
      <c r="H310" s="650"/>
      <c r="I310" s="650"/>
      <c r="J310" s="651"/>
    </row>
    <row r="311" spans="1:10" ht="13.5" customHeight="1">
      <c r="A311" s="92" t="s">
        <v>504</v>
      </c>
      <c r="B311" s="649" t="s">
        <v>1654</v>
      </c>
      <c r="C311" s="650"/>
      <c r="D311" s="650"/>
      <c r="E311" s="650"/>
      <c r="F311" s="650"/>
      <c r="G311" s="650"/>
      <c r="H311" s="650"/>
      <c r="I311" s="650"/>
      <c r="J311" s="651"/>
    </row>
    <row r="312" spans="1:10" ht="13.5" customHeight="1">
      <c r="A312" s="92" t="s">
        <v>505</v>
      </c>
      <c r="B312" s="649" t="s">
        <v>2281</v>
      </c>
      <c r="C312" s="650"/>
      <c r="D312" s="650"/>
      <c r="E312" s="650"/>
      <c r="F312" s="650"/>
      <c r="G312" s="650"/>
      <c r="H312" s="650"/>
      <c r="I312" s="650"/>
      <c r="J312" s="651"/>
    </row>
    <row r="313" spans="1:10" ht="13.5" customHeight="1">
      <c r="A313" s="92" t="s">
        <v>506</v>
      </c>
      <c r="B313" s="649" t="s">
        <v>2462</v>
      </c>
      <c r="C313" s="650"/>
      <c r="D313" s="650"/>
      <c r="E313" s="650"/>
      <c r="F313" s="650"/>
      <c r="G313" s="650"/>
      <c r="H313" s="650"/>
      <c r="I313" s="650"/>
      <c r="J313" s="651"/>
    </row>
    <row r="314" spans="1:10" ht="13.5" customHeight="1">
      <c r="A314" s="92" t="s">
        <v>507</v>
      </c>
      <c r="B314" s="649" t="s">
        <v>2040</v>
      </c>
      <c r="C314" s="650"/>
      <c r="D314" s="650"/>
      <c r="E314" s="650"/>
      <c r="F314" s="650"/>
      <c r="G314" s="650"/>
      <c r="H314" s="650"/>
      <c r="I314" s="650"/>
      <c r="J314" s="651"/>
    </row>
    <row r="315" spans="1:10" ht="13.5" customHeight="1">
      <c r="A315" s="92" t="s">
        <v>508</v>
      </c>
      <c r="B315" s="649" t="s">
        <v>2364</v>
      </c>
      <c r="C315" s="650"/>
      <c r="D315" s="650"/>
      <c r="E315" s="650"/>
      <c r="F315" s="650"/>
      <c r="G315" s="650"/>
      <c r="H315" s="650"/>
      <c r="I315" s="650"/>
      <c r="J315" s="651"/>
    </row>
    <row r="316" spans="1:10" ht="13.5" customHeight="1">
      <c r="A316" s="92" t="s">
        <v>510</v>
      </c>
      <c r="B316" s="649" t="s">
        <v>1937</v>
      </c>
      <c r="C316" s="650"/>
      <c r="D316" s="650"/>
      <c r="E316" s="650"/>
      <c r="F316" s="650"/>
      <c r="G316" s="650"/>
      <c r="H316" s="650"/>
      <c r="I316" s="650"/>
      <c r="J316" s="651"/>
    </row>
    <row r="317" spans="1:10" ht="13.5" customHeight="1">
      <c r="A317" s="92" t="s">
        <v>511</v>
      </c>
      <c r="B317" s="649" t="s">
        <v>2149</v>
      </c>
      <c r="C317" s="650"/>
      <c r="D317" s="650"/>
      <c r="E317" s="650"/>
      <c r="F317" s="650"/>
      <c r="G317" s="650"/>
      <c r="H317" s="650"/>
      <c r="I317" s="650"/>
      <c r="J317" s="651"/>
    </row>
    <row r="318" spans="1:10" ht="13.5" customHeight="1">
      <c r="A318" s="92" t="s">
        <v>512</v>
      </c>
      <c r="B318" s="649" t="s">
        <v>2376</v>
      </c>
      <c r="C318" s="650"/>
      <c r="D318" s="650"/>
      <c r="E318" s="650"/>
      <c r="F318" s="650"/>
      <c r="G318" s="650"/>
      <c r="H318" s="650"/>
      <c r="I318" s="650"/>
      <c r="J318" s="651"/>
    </row>
    <row r="319" spans="1:10" ht="13.5" customHeight="1">
      <c r="A319" s="92" t="s">
        <v>513</v>
      </c>
      <c r="B319" s="649" t="s">
        <v>1693</v>
      </c>
      <c r="C319" s="650"/>
      <c r="D319" s="650"/>
      <c r="E319" s="650"/>
      <c r="F319" s="650"/>
      <c r="G319" s="650"/>
      <c r="H319" s="650"/>
      <c r="I319" s="650"/>
      <c r="J319" s="651"/>
    </row>
    <row r="320" spans="1:10" ht="13.5" customHeight="1">
      <c r="A320" s="92" t="s">
        <v>514</v>
      </c>
      <c r="B320" s="649" t="s">
        <v>2697</v>
      </c>
      <c r="C320" s="650"/>
      <c r="D320" s="650"/>
      <c r="E320" s="650"/>
      <c r="F320" s="650"/>
      <c r="G320" s="650"/>
      <c r="H320" s="650"/>
      <c r="I320" s="650"/>
      <c r="J320" s="651"/>
    </row>
    <row r="321" spans="1:10" ht="13.5" customHeight="1">
      <c r="A321" s="92" t="s">
        <v>515</v>
      </c>
      <c r="B321" s="649" t="s">
        <v>2282</v>
      </c>
      <c r="C321" s="650"/>
      <c r="D321" s="650"/>
      <c r="E321" s="650"/>
      <c r="F321" s="650"/>
      <c r="G321" s="650"/>
      <c r="H321" s="650"/>
      <c r="I321" s="650"/>
      <c r="J321" s="651"/>
    </row>
    <row r="322" spans="1:10" ht="13.5" customHeight="1">
      <c r="A322" s="92" t="s">
        <v>516</v>
      </c>
      <c r="B322" s="649" t="s">
        <v>2106</v>
      </c>
      <c r="C322" s="650"/>
      <c r="D322" s="650"/>
      <c r="E322" s="650"/>
      <c r="F322" s="650"/>
      <c r="G322" s="650"/>
      <c r="H322" s="650"/>
      <c r="I322" s="650"/>
      <c r="J322" s="651"/>
    </row>
    <row r="323" spans="1:10" ht="13.5" customHeight="1">
      <c r="A323" s="92" t="s">
        <v>517</v>
      </c>
      <c r="B323" s="649" t="s">
        <v>1553</v>
      </c>
      <c r="C323" s="650"/>
      <c r="D323" s="650"/>
      <c r="E323" s="650"/>
      <c r="F323" s="650"/>
      <c r="G323" s="650"/>
      <c r="H323" s="650"/>
      <c r="I323" s="650"/>
      <c r="J323" s="651"/>
    </row>
    <row r="324" spans="1:10" ht="13.5" customHeight="1">
      <c r="A324" s="92" t="s">
        <v>518</v>
      </c>
      <c r="B324" s="649" t="s">
        <v>1852</v>
      </c>
      <c r="C324" s="650"/>
      <c r="D324" s="650"/>
      <c r="E324" s="650"/>
      <c r="F324" s="650"/>
      <c r="G324" s="650"/>
      <c r="H324" s="650"/>
      <c r="I324" s="650"/>
      <c r="J324" s="651"/>
    </row>
    <row r="325" spans="1:10" ht="13.5" customHeight="1">
      <c r="A325" s="92" t="s">
        <v>519</v>
      </c>
      <c r="B325" s="649" t="s">
        <v>1811</v>
      </c>
      <c r="C325" s="650"/>
      <c r="D325" s="650"/>
      <c r="E325" s="650"/>
      <c r="F325" s="650"/>
      <c r="G325" s="650"/>
      <c r="H325" s="650"/>
      <c r="I325" s="650"/>
      <c r="J325" s="651"/>
    </row>
    <row r="326" spans="1:10" ht="13.5" customHeight="1">
      <c r="A326" s="92" t="s">
        <v>520</v>
      </c>
      <c r="B326" s="649" t="s">
        <v>2189</v>
      </c>
      <c r="C326" s="650"/>
      <c r="D326" s="650"/>
      <c r="E326" s="650"/>
      <c r="F326" s="650"/>
      <c r="G326" s="650"/>
      <c r="H326" s="650"/>
      <c r="I326" s="650"/>
      <c r="J326" s="651"/>
    </row>
    <row r="327" spans="1:10" ht="13.5" customHeight="1">
      <c r="A327" s="92" t="s">
        <v>521</v>
      </c>
      <c r="B327" s="649" t="s">
        <v>1870</v>
      </c>
      <c r="C327" s="650"/>
      <c r="D327" s="650"/>
      <c r="E327" s="650"/>
      <c r="F327" s="650"/>
      <c r="G327" s="650"/>
      <c r="H327" s="650"/>
      <c r="I327" s="650"/>
      <c r="J327" s="651"/>
    </row>
    <row r="328" spans="1:10" ht="13.5" customHeight="1">
      <c r="A328" s="92" t="s">
        <v>522</v>
      </c>
      <c r="B328" s="649" t="s">
        <v>2450</v>
      </c>
      <c r="C328" s="650"/>
      <c r="D328" s="650"/>
      <c r="E328" s="650"/>
      <c r="F328" s="650"/>
      <c r="G328" s="650"/>
      <c r="H328" s="650"/>
      <c r="I328" s="650"/>
      <c r="J328" s="651"/>
    </row>
    <row r="329" spans="1:10" ht="13.5" customHeight="1">
      <c r="A329" s="92" t="s">
        <v>525</v>
      </c>
      <c r="B329" s="649" t="s">
        <v>2138</v>
      </c>
      <c r="C329" s="650"/>
      <c r="D329" s="650"/>
      <c r="E329" s="650"/>
      <c r="F329" s="650"/>
      <c r="G329" s="650"/>
      <c r="H329" s="650"/>
      <c r="I329" s="650"/>
      <c r="J329" s="651"/>
    </row>
    <row r="330" spans="1:10" ht="13.5" customHeight="1">
      <c r="A330" s="92" t="s">
        <v>526</v>
      </c>
      <c r="B330" s="649" t="s">
        <v>1846</v>
      </c>
      <c r="C330" s="650"/>
      <c r="D330" s="650"/>
      <c r="E330" s="650"/>
      <c r="F330" s="650"/>
      <c r="G330" s="650"/>
      <c r="H330" s="650"/>
      <c r="I330" s="650"/>
      <c r="J330" s="651"/>
    </row>
    <row r="331" spans="1:10" ht="13.5" customHeight="1">
      <c r="A331" s="92" t="s">
        <v>527</v>
      </c>
      <c r="B331" s="649" t="s">
        <v>2247</v>
      </c>
      <c r="C331" s="650"/>
      <c r="D331" s="650"/>
      <c r="E331" s="650"/>
      <c r="F331" s="650"/>
      <c r="G331" s="650"/>
      <c r="H331" s="650"/>
      <c r="I331" s="650"/>
      <c r="J331" s="651"/>
    </row>
    <row r="332" spans="1:10" ht="13.5" customHeight="1">
      <c r="A332" s="92" t="s">
        <v>528</v>
      </c>
      <c r="B332" s="649" t="s">
        <v>2145</v>
      </c>
      <c r="C332" s="650"/>
      <c r="D332" s="650"/>
      <c r="E332" s="650"/>
      <c r="F332" s="650"/>
      <c r="G332" s="650"/>
      <c r="H332" s="650"/>
      <c r="I332" s="650"/>
      <c r="J332" s="651"/>
    </row>
    <row r="333" spans="1:10" ht="13.5" customHeight="1">
      <c r="A333" s="92" t="s">
        <v>529</v>
      </c>
      <c r="B333" s="649" t="s">
        <v>2114</v>
      </c>
      <c r="C333" s="650"/>
      <c r="D333" s="650"/>
      <c r="E333" s="650"/>
      <c r="F333" s="650"/>
      <c r="G333" s="650"/>
      <c r="H333" s="650"/>
      <c r="I333" s="650"/>
      <c r="J333" s="651"/>
    </row>
    <row r="334" spans="1:10" ht="13.5" customHeight="1">
      <c r="A334" s="92" t="s">
        <v>530</v>
      </c>
      <c r="B334" s="649" t="s">
        <v>2692</v>
      </c>
      <c r="C334" s="650"/>
      <c r="D334" s="650"/>
      <c r="E334" s="650"/>
      <c r="F334" s="650"/>
      <c r="G334" s="650"/>
      <c r="H334" s="650"/>
      <c r="I334" s="650"/>
      <c r="J334" s="651"/>
    </row>
    <row r="335" spans="1:10" ht="13.5" customHeight="1">
      <c r="A335" s="92" t="s">
        <v>532</v>
      </c>
      <c r="B335" s="649" t="s">
        <v>2707</v>
      </c>
      <c r="C335" s="650"/>
      <c r="D335" s="650"/>
      <c r="E335" s="650"/>
      <c r="F335" s="650"/>
      <c r="G335" s="650"/>
      <c r="H335" s="650"/>
      <c r="I335" s="650"/>
      <c r="J335" s="651"/>
    </row>
    <row r="336" spans="1:10" ht="13.5" customHeight="1">
      <c r="A336" s="92" t="s">
        <v>533</v>
      </c>
      <c r="B336" s="649" t="s">
        <v>2358</v>
      </c>
      <c r="C336" s="650"/>
      <c r="D336" s="650"/>
      <c r="E336" s="650"/>
      <c r="F336" s="650"/>
      <c r="G336" s="650"/>
      <c r="H336" s="650"/>
      <c r="I336" s="650"/>
      <c r="J336" s="651"/>
    </row>
    <row r="337" spans="1:10" ht="13.5" customHeight="1">
      <c r="A337" s="92" t="s">
        <v>534</v>
      </c>
      <c r="B337" s="649" t="s">
        <v>2491</v>
      </c>
      <c r="C337" s="650"/>
      <c r="D337" s="650"/>
      <c r="E337" s="650"/>
      <c r="F337" s="650"/>
      <c r="G337" s="650"/>
      <c r="H337" s="650"/>
      <c r="I337" s="650"/>
      <c r="J337" s="651"/>
    </row>
    <row r="338" spans="1:10" ht="13.5" customHeight="1">
      <c r="A338" s="92" t="s">
        <v>535</v>
      </c>
      <c r="B338" s="649" t="s">
        <v>2321</v>
      </c>
      <c r="C338" s="650"/>
      <c r="D338" s="650"/>
      <c r="E338" s="650"/>
      <c r="F338" s="650"/>
      <c r="G338" s="650"/>
      <c r="H338" s="650"/>
      <c r="I338" s="650"/>
      <c r="J338" s="651"/>
    </row>
    <row r="339" spans="1:10" ht="13.5" customHeight="1">
      <c r="A339" s="92" t="s">
        <v>536</v>
      </c>
      <c r="B339" s="649" t="s">
        <v>2646</v>
      </c>
      <c r="C339" s="650"/>
      <c r="D339" s="650"/>
      <c r="E339" s="650"/>
      <c r="F339" s="650"/>
      <c r="G339" s="650"/>
      <c r="H339" s="650"/>
      <c r="I339" s="650"/>
      <c r="J339" s="651"/>
    </row>
    <row r="340" spans="1:10" ht="13.5" customHeight="1">
      <c r="A340" s="92" t="s">
        <v>537</v>
      </c>
      <c r="B340" s="649" t="s">
        <v>2647</v>
      </c>
      <c r="C340" s="650"/>
      <c r="D340" s="650"/>
      <c r="E340" s="650"/>
      <c r="F340" s="650"/>
      <c r="G340" s="650"/>
      <c r="H340" s="650"/>
      <c r="I340" s="650"/>
      <c r="J340" s="651"/>
    </row>
    <row r="341" spans="1:10" ht="13.5" customHeight="1">
      <c r="A341" s="92" t="s">
        <v>538</v>
      </c>
      <c r="B341" s="649" t="s">
        <v>2405</v>
      </c>
      <c r="C341" s="650"/>
      <c r="D341" s="650"/>
      <c r="E341" s="650"/>
      <c r="F341" s="650"/>
      <c r="G341" s="650"/>
      <c r="H341" s="650"/>
      <c r="I341" s="650"/>
      <c r="J341" s="651"/>
    </row>
    <row r="342" spans="1:10" ht="13.5" customHeight="1">
      <c r="A342" s="92" t="s">
        <v>539</v>
      </c>
      <c r="B342" s="649" t="s">
        <v>2539</v>
      </c>
      <c r="C342" s="650"/>
      <c r="D342" s="650"/>
      <c r="E342" s="650"/>
      <c r="F342" s="650"/>
      <c r="G342" s="650"/>
      <c r="H342" s="650"/>
      <c r="I342" s="650"/>
      <c r="J342" s="651"/>
    </row>
    <row r="343" spans="1:10" ht="13.5" customHeight="1">
      <c r="A343" s="92" t="s">
        <v>540</v>
      </c>
      <c r="B343" s="649" t="s">
        <v>2033</v>
      </c>
      <c r="C343" s="650"/>
      <c r="D343" s="650"/>
      <c r="E343" s="650"/>
      <c r="F343" s="650"/>
      <c r="G343" s="650"/>
      <c r="H343" s="650"/>
      <c r="I343" s="650"/>
      <c r="J343" s="651"/>
    </row>
    <row r="344" spans="1:10" ht="13.5" customHeight="1">
      <c r="A344" s="92" t="s">
        <v>541</v>
      </c>
      <c r="B344" s="649" t="s">
        <v>2616</v>
      </c>
      <c r="C344" s="650"/>
      <c r="D344" s="650"/>
      <c r="E344" s="650"/>
      <c r="F344" s="650"/>
      <c r="G344" s="650"/>
      <c r="H344" s="650"/>
      <c r="I344" s="650"/>
      <c r="J344" s="651"/>
    </row>
    <row r="345" spans="1:10" ht="13.5" customHeight="1">
      <c r="A345" s="92" t="s">
        <v>542</v>
      </c>
      <c r="B345" s="649" t="s">
        <v>2289</v>
      </c>
      <c r="C345" s="650"/>
      <c r="D345" s="650"/>
      <c r="E345" s="650"/>
      <c r="F345" s="650"/>
      <c r="G345" s="650"/>
      <c r="H345" s="650"/>
      <c r="I345" s="650"/>
      <c r="J345" s="651"/>
    </row>
    <row r="346" spans="1:10" ht="13.5" customHeight="1">
      <c r="A346" s="92" t="s">
        <v>543</v>
      </c>
      <c r="B346" s="649" t="s">
        <v>2172</v>
      </c>
      <c r="C346" s="650"/>
      <c r="D346" s="650"/>
      <c r="E346" s="650"/>
      <c r="F346" s="650"/>
      <c r="G346" s="650"/>
      <c r="H346" s="650"/>
      <c r="I346" s="650"/>
      <c r="J346" s="651"/>
    </row>
    <row r="347" spans="1:10" ht="13.5" customHeight="1">
      <c r="A347" s="92" t="s">
        <v>544</v>
      </c>
      <c r="B347" s="649" t="s">
        <v>2382</v>
      </c>
      <c r="C347" s="650"/>
      <c r="D347" s="650"/>
      <c r="E347" s="650"/>
      <c r="F347" s="650"/>
      <c r="G347" s="650"/>
      <c r="H347" s="650"/>
      <c r="I347" s="650"/>
      <c r="J347" s="651"/>
    </row>
    <row r="348" spans="1:10" ht="13.5" customHeight="1">
      <c r="A348" s="92" t="s">
        <v>545</v>
      </c>
      <c r="B348" s="649" t="s">
        <v>2205</v>
      </c>
      <c r="C348" s="650"/>
      <c r="D348" s="650"/>
      <c r="E348" s="650"/>
      <c r="F348" s="650"/>
      <c r="G348" s="650"/>
      <c r="H348" s="650"/>
      <c r="I348" s="650"/>
      <c r="J348" s="651"/>
    </row>
    <row r="349" spans="1:10" ht="13.5" customHeight="1">
      <c r="A349" s="92" t="s">
        <v>546</v>
      </c>
      <c r="B349" s="649" t="s">
        <v>2011</v>
      </c>
      <c r="C349" s="650"/>
      <c r="D349" s="650"/>
      <c r="E349" s="650"/>
      <c r="F349" s="650"/>
      <c r="G349" s="650"/>
      <c r="H349" s="650"/>
      <c r="I349" s="650"/>
      <c r="J349" s="651"/>
    </row>
    <row r="350" spans="1:10" ht="13.5" customHeight="1">
      <c r="A350" s="92" t="s">
        <v>547</v>
      </c>
      <c r="B350" s="649" t="s">
        <v>2677</v>
      </c>
      <c r="C350" s="650"/>
      <c r="D350" s="650"/>
      <c r="E350" s="650"/>
      <c r="F350" s="650"/>
      <c r="G350" s="650"/>
      <c r="H350" s="650"/>
      <c r="I350" s="650"/>
      <c r="J350" s="651"/>
    </row>
    <row r="351" spans="1:10" ht="13.5" customHeight="1">
      <c r="A351" s="92" t="s">
        <v>548</v>
      </c>
      <c r="B351" s="649" t="s">
        <v>2063</v>
      </c>
      <c r="C351" s="650"/>
      <c r="D351" s="650"/>
      <c r="E351" s="650"/>
      <c r="F351" s="650"/>
      <c r="G351" s="650"/>
      <c r="H351" s="650"/>
      <c r="I351" s="650"/>
      <c r="J351" s="651"/>
    </row>
    <row r="352" spans="1:10" ht="13.5" customHeight="1">
      <c r="A352" s="92" t="s">
        <v>549</v>
      </c>
      <c r="B352" s="649" t="s">
        <v>1946</v>
      </c>
      <c r="C352" s="650"/>
      <c r="D352" s="650"/>
      <c r="E352" s="650"/>
      <c r="F352" s="650"/>
      <c r="G352" s="650"/>
      <c r="H352" s="650"/>
      <c r="I352" s="650"/>
      <c r="J352" s="651"/>
    </row>
    <row r="353" spans="1:10" ht="13.5" customHeight="1">
      <c r="A353" s="92" t="s">
        <v>550</v>
      </c>
      <c r="B353" s="649" t="s">
        <v>2423</v>
      </c>
      <c r="C353" s="650"/>
      <c r="D353" s="650"/>
      <c r="E353" s="650"/>
      <c r="F353" s="650"/>
      <c r="G353" s="650"/>
      <c r="H353" s="650"/>
      <c r="I353" s="650"/>
      <c r="J353" s="651"/>
    </row>
    <row r="354" spans="1:10" ht="13.5" customHeight="1">
      <c r="A354" s="92" t="s">
        <v>551</v>
      </c>
      <c r="B354" s="649" t="s">
        <v>2429</v>
      </c>
      <c r="C354" s="650"/>
      <c r="D354" s="650"/>
      <c r="E354" s="650"/>
      <c r="F354" s="650"/>
      <c r="G354" s="650"/>
      <c r="H354" s="650"/>
      <c r="I354" s="650"/>
      <c r="J354" s="651"/>
    </row>
    <row r="355" spans="1:10" ht="13.5" customHeight="1">
      <c r="A355" s="92" t="s">
        <v>552</v>
      </c>
      <c r="B355" s="649" t="s">
        <v>2581</v>
      </c>
      <c r="C355" s="650"/>
      <c r="D355" s="650"/>
      <c r="E355" s="650"/>
      <c r="F355" s="650"/>
      <c r="G355" s="650"/>
      <c r="H355" s="650"/>
      <c r="I355" s="650"/>
      <c r="J355" s="651"/>
    </row>
    <row r="356" spans="1:10" ht="13.5" customHeight="1">
      <c r="A356" s="92" t="s">
        <v>553</v>
      </c>
      <c r="B356" s="649" t="s">
        <v>2621</v>
      </c>
      <c r="C356" s="650"/>
      <c r="D356" s="650"/>
      <c r="E356" s="650"/>
      <c r="F356" s="650"/>
      <c r="G356" s="650"/>
      <c r="H356" s="650"/>
      <c r="I356" s="650"/>
      <c r="J356" s="651"/>
    </row>
    <row r="357" spans="1:10" ht="13.5" customHeight="1">
      <c r="A357" s="92" t="s">
        <v>554</v>
      </c>
      <c r="B357" s="649" t="s">
        <v>1733</v>
      </c>
      <c r="C357" s="650"/>
      <c r="D357" s="650"/>
      <c r="E357" s="650"/>
      <c r="F357" s="650"/>
      <c r="G357" s="650"/>
      <c r="H357" s="650"/>
      <c r="I357" s="650"/>
      <c r="J357" s="651"/>
    </row>
    <row r="358" spans="1:10" ht="13.5" customHeight="1">
      <c r="A358" s="92" t="s">
        <v>555</v>
      </c>
      <c r="B358" s="649" t="s">
        <v>2223</v>
      </c>
      <c r="C358" s="650"/>
      <c r="D358" s="650"/>
      <c r="E358" s="650"/>
      <c r="F358" s="650"/>
      <c r="G358" s="650"/>
      <c r="H358" s="650"/>
      <c r="I358" s="650"/>
      <c r="J358" s="651"/>
    </row>
    <row r="359" spans="1:10" ht="13.5" customHeight="1">
      <c r="A359" s="92" t="s">
        <v>556</v>
      </c>
      <c r="B359" s="649" t="s">
        <v>2458</v>
      </c>
      <c r="C359" s="650"/>
      <c r="D359" s="650"/>
      <c r="E359" s="650"/>
      <c r="F359" s="650"/>
      <c r="G359" s="650"/>
      <c r="H359" s="650"/>
      <c r="I359" s="650"/>
      <c r="J359" s="651"/>
    </row>
    <row r="360" spans="1:10" ht="13.5" customHeight="1">
      <c r="A360" s="92" t="s">
        <v>557</v>
      </c>
      <c r="B360" s="649" t="s">
        <v>2551</v>
      </c>
      <c r="C360" s="650"/>
      <c r="D360" s="650"/>
      <c r="E360" s="650"/>
      <c r="F360" s="650"/>
      <c r="G360" s="650"/>
      <c r="H360" s="650"/>
      <c r="I360" s="650"/>
      <c r="J360" s="651"/>
    </row>
    <row r="361" spans="1:10" ht="13.5" customHeight="1">
      <c r="A361" s="92" t="s">
        <v>558</v>
      </c>
      <c r="B361" s="649" t="s">
        <v>1961</v>
      </c>
      <c r="C361" s="650"/>
      <c r="D361" s="650"/>
      <c r="E361" s="650"/>
      <c r="F361" s="650"/>
      <c r="G361" s="650"/>
      <c r="H361" s="650"/>
      <c r="I361" s="650"/>
      <c r="J361" s="651"/>
    </row>
    <row r="362" spans="1:10" ht="13.5" customHeight="1">
      <c r="A362" s="92" t="s">
        <v>559</v>
      </c>
      <c r="B362" s="649" t="s">
        <v>2005</v>
      </c>
      <c r="C362" s="650"/>
      <c r="D362" s="650"/>
      <c r="E362" s="650"/>
      <c r="F362" s="650"/>
      <c r="G362" s="650"/>
      <c r="H362" s="650"/>
      <c r="I362" s="650"/>
      <c r="J362" s="651"/>
    </row>
    <row r="363" spans="1:10" ht="13.5" customHeight="1">
      <c r="A363" s="92" t="s">
        <v>560</v>
      </c>
      <c r="B363" s="649" t="s">
        <v>2542</v>
      </c>
      <c r="C363" s="650"/>
      <c r="D363" s="650"/>
      <c r="E363" s="650"/>
      <c r="F363" s="650"/>
      <c r="G363" s="650"/>
      <c r="H363" s="650"/>
      <c r="I363" s="650"/>
      <c r="J363" s="651"/>
    </row>
    <row r="364" spans="1:10" ht="13.5" customHeight="1">
      <c r="A364" s="92" t="s">
        <v>561</v>
      </c>
      <c r="B364" s="649" t="s">
        <v>1897</v>
      </c>
      <c r="C364" s="650"/>
      <c r="D364" s="650"/>
      <c r="E364" s="650"/>
      <c r="F364" s="650"/>
      <c r="G364" s="650"/>
      <c r="H364" s="650"/>
      <c r="I364" s="650"/>
      <c r="J364" s="651"/>
    </row>
    <row r="365" spans="1:10" ht="13.5" customHeight="1">
      <c r="A365" s="92" t="s">
        <v>562</v>
      </c>
      <c r="B365" s="649" t="s">
        <v>2438</v>
      </c>
      <c r="C365" s="650"/>
      <c r="D365" s="650"/>
      <c r="E365" s="650"/>
      <c r="F365" s="650"/>
      <c r="G365" s="650"/>
      <c r="H365" s="650"/>
      <c r="I365" s="650"/>
      <c r="J365" s="651"/>
    </row>
    <row r="366" spans="1:10" ht="13.5" customHeight="1">
      <c r="A366" s="92" t="s">
        <v>563</v>
      </c>
      <c r="B366" s="649" t="s">
        <v>2533</v>
      </c>
      <c r="C366" s="650"/>
      <c r="D366" s="650"/>
      <c r="E366" s="650"/>
      <c r="F366" s="650"/>
      <c r="G366" s="650"/>
      <c r="H366" s="650"/>
      <c r="I366" s="650"/>
      <c r="J366" s="651"/>
    </row>
    <row r="367" spans="1:10" ht="13.5" customHeight="1">
      <c r="A367" s="92" t="s">
        <v>564</v>
      </c>
      <c r="B367" s="649" t="s">
        <v>2624</v>
      </c>
      <c r="C367" s="650"/>
      <c r="D367" s="650"/>
      <c r="E367" s="650"/>
      <c r="F367" s="650"/>
      <c r="G367" s="650"/>
      <c r="H367" s="650"/>
      <c r="I367" s="650"/>
      <c r="J367" s="651"/>
    </row>
    <row r="368" spans="1:10" ht="13.5" customHeight="1">
      <c r="A368" s="92" t="s">
        <v>565</v>
      </c>
      <c r="B368" s="649" t="s">
        <v>2186</v>
      </c>
      <c r="C368" s="650"/>
      <c r="D368" s="650"/>
      <c r="E368" s="650"/>
      <c r="F368" s="650"/>
      <c r="G368" s="650"/>
      <c r="H368" s="650"/>
      <c r="I368" s="650"/>
      <c r="J368" s="651"/>
    </row>
    <row r="369" spans="1:10" ht="13.5" customHeight="1">
      <c r="A369" s="92" t="s">
        <v>566</v>
      </c>
      <c r="B369" s="649" t="s">
        <v>1896</v>
      </c>
      <c r="C369" s="650"/>
      <c r="D369" s="650"/>
      <c r="E369" s="650"/>
      <c r="F369" s="650"/>
      <c r="G369" s="650"/>
      <c r="H369" s="650"/>
      <c r="I369" s="650"/>
      <c r="J369" s="651"/>
    </row>
    <row r="370" spans="1:10" ht="13.5" customHeight="1">
      <c r="A370" s="92" t="s">
        <v>567</v>
      </c>
      <c r="B370" s="649" t="s">
        <v>2508</v>
      </c>
      <c r="C370" s="650"/>
      <c r="D370" s="650"/>
      <c r="E370" s="650"/>
      <c r="F370" s="650"/>
      <c r="G370" s="650"/>
      <c r="H370" s="650"/>
      <c r="I370" s="650"/>
      <c r="J370" s="651"/>
    </row>
    <row r="371" spans="1:10" ht="13.5" customHeight="1">
      <c r="A371" s="92" t="s">
        <v>568</v>
      </c>
      <c r="B371" s="649" t="s">
        <v>2688</v>
      </c>
      <c r="C371" s="650"/>
      <c r="D371" s="650"/>
      <c r="E371" s="650"/>
      <c r="F371" s="650"/>
      <c r="G371" s="650"/>
      <c r="H371" s="650"/>
      <c r="I371" s="650"/>
      <c r="J371" s="651"/>
    </row>
    <row r="372" spans="1:10" ht="13.5" customHeight="1">
      <c r="A372" s="92" t="s">
        <v>569</v>
      </c>
      <c r="B372" s="649" t="s">
        <v>2290</v>
      </c>
      <c r="C372" s="650"/>
      <c r="D372" s="650"/>
      <c r="E372" s="650"/>
      <c r="F372" s="650"/>
      <c r="G372" s="650"/>
      <c r="H372" s="650"/>
      <c r="I372" s="650"/>
      <c r="J372" s="651"/>
    </row>
    <row r="373" spans="1:10" ht="13.5" customHeight="1">
      <c r="A373" s="92" t="s">
        <v>570</v>
      </c>
      <c r="B373" s="649" t="s">
        <v>2115</v>
      </c>
      <c r="C373" s="650"/>
      <c r="D373" s="650"/>
      <c r="E373" s="650"/>
      <c r="F373" s="650"/>
      <c r="G373" s="650"/>
      <c r="H373" s="650"/>
      <c r="I373" s="650"/>
      <c r="J373" s="651"/>
    </row>
    <row r="374" spans="1:10" ht="13.5" customHeight="1">
      <c r="A374" s="92" t="s">
        <v>571</v>
      </c>
      <c r="B374" s="649" t="s">
        <v>2035</v>
      </c>
      <c r="C374" s="650"/>
      <c r="D374" s="650"/>
      <c r="E374" s="650"/>
      <c r="F374" s="650"/>
      <c r="G374" s="650"/>
      <c r="H374" s="650"/>
      <c r="I374" s="650"/>
      <c r="J374" s="651"/>
    </row>
    <row r="375" spans="1:10" ht="13.5" customHeight="1">
      <c r="A375" s="92" t="s">
        <v>572</v>
      </c>
      <c r="B375" s="649" t="s">
        <v>2642</v>
      </c>
      <c r="C375" s="650"/>
      <c r="D375" s="650"/>
      <c r="E375" s="650"/>
      <c r="F375" s="650"/>
      <c r="G375" s="650"/>
      <c r="H375" s="650"/>
      <c r="I375" s="650"/>
      <c r="J375" s="651"/>
    </row>
    <row r="376" spans="1:10" ht="13.5" customHeight="1">
      <c r="A376" s="92" t="s">
        <v>573</v>
      </c>
      <c r="B376" s="649" t="s">
        <v>2012</v>
      </c>
      <c r="C376" s="650"/>
      <c r="D376" s="650"/>
      <c r="E376" s="650"/>
      <c r="F376" s="650"/>
      <c r="G376" s="650"/>
      <c r="H376" s="650"/>
      <c r="I376" s="650"/>
      <c r="J376" s="651"/>
    </row>
    <row r="377" spans="1:10" ht="13.5" customHeight="1">
      <c r="A377" s="92" t="s">
        <v>574</v>
      </c>
      <c r="B377" s="649" t="s">
        <v>2602</v>
      </c>
      <c r="C377" s="650"/>
      <c r="D377" s="650"/>
      <c r="E377" s="650"/>
      <c r="F377" s="650"/>
      <c r="G377" s="650"/>
      <c r="H377" s="650"/>
      <c r="I377" s="650"/>
      <c r="J377" s="651"/>
    </row>
    <row r="378" spans="1:10" ht="13.5" customHeight="1">
      <c r="A378" s="92" t="s">
        <v>575</v>
      </c>
      <c r="B378" s="649" t="s">
        <v>2696</v>
      </c>
      <c r="C378" s="650"/>
      <c r="D378" s="650"/>
      <c r="E378" s="650"/>
      <c r="F378" s="650"/>
      <c r="G378" s="650"/>
      <c r="H378" s="650"/>
      <c r="I378" s="650"/>
      <c r="J378" s="651"/>
    </row>
    <row r="379" spans="1:10" ht="13.5" customHeight="1">
      <c r="A379" s="92" t="s">
        <v>576</v>
      </c>
      <c r="B379" s="649" t="s">
        <v>1947</v>
      </c>
      <c r="C379" s="650"/>
      <c r="D379" s="650"/>
      <c r="E379" s="650"/>
      <c r="F379" s="650"/>
      <c r="G379" s="650"/>
      <c r="H379" s="650"/>
      <c r="I379" s="650"/>
      <c r="J379" s="651"/>
    </row>
    <row r="380" spans="1:10" ht="13.5" customHeight="1">
      <c r="A380" s="92" t="s">
        <v>577</v>
      </c>
      <c r="B380" s="649" t="s">
        <v>1974</v>
      </c>
      <c r="C380" s="650"/>
      <c r="D380" s="650"/>
      <c r="E380" s="650"/>
      <c r="F380" s="650"/>
      <c r="G380" s="650"/>
      <c r="H380" s="650"/>
      <c r="I380" s="650"/>
      <c r="J380" s="651"/>
    </row>
    <row r="381" spans="1:10" ht="13.5" customHeight="1">
      <c r="A381" s="92" t="s">
        <v>578</v>
      </c>
      <c r="B381" s="649" t="s">
        <v>1920</v>
      </c>
      <c r="C381" s="650"/>
      <c r="D381" s="650"/>
      <c r="E381" s="650"/>
      <c r="F381" s="650"/>
      <c r="G381" s="650"/>
      <c r="H381" s="650"/>
      <c r="I381" s="650"/>
      <c r="J381" s="651"/>
    </row>
    <row r="382" spans="1:10" ht="13.5" customHeight="1">
      <c r="A382" s="92" t="s">
        <v>579</v>
      </c>
      <c r="B382" s="649" t="s">
        <v>1888</v>
      </c>
      <c r="C382" s="650"/>
      <c r="D382" s="650"/>
      <c r="E382" s="650"/>
      <c r="F382" s="650"/>
      <c r="G382" s="650"/>
      <c r="H382" s="650"/>
      <c r="I382" s="650"/>
      <c r="J382" s="651"/>
    </row>
    <row r="383" spans="1:10" ht="13.5" customHeight="1">
      <c r="A383" s="92" t="s">
        <v>581</v>
      </c>
      <c r="B383" s="649" t="s">
        <v>2705</v>
      </c>
      <c r="C383" s="650"/>
      <c r="D383" s="650"/>
      <c r="E383" s="650"/>
      <c r="F383" s="650"/>
      <c r="G383" s="650"/>
      <c r="H383" s="650"/>
      <c r="I383" s="650"/>
      <c r="J383" s="651"/>
    </row>
    <row r="384" spans="1:10" ht="13.5" customHeight="1">
      <c r="A384" s="92" t="s">
        <v>582</v>
      </c>
      <c r="B384" s="649" t="s">
        <v>2143</v>
      </c>
      <c r="C384" s="650"/>
      <c r="D384" s="650"/>
      <c r="E384" s="650"/>
      <c r="F384" s="650"/>
      <c r="G384" s="650"/>
      <c r="H384" s="650"/>
      <c r="I384" s="650"/>
      <c r="J384" s="651"/>
    </row>
    <row r="385" spans="1:10" ht="13.5" customHeight="1">
      <c r="A385" s="92" t="s">
        <v>583</v>
      </c>
      <c r="B385" s="649" t="s">
        <v>2569</v>
      </c>
      <c r="C385" s="650"/>
      <c r="D385" s="650"/>
      <c r="E385" s="650"/>
      <c r="F385" s="650"/>
      <c r="G385" s="650"/>
      <c r="H385" s="650"/>
      <c r="I385" s="650"/>
      <c r="J385" s="651"/>
    </row>
    <row r="386" spans="1:10" ht="13.5" customHeight="1">
      <c r="A386" s="92" t="s">
        <v>584</v>
      </c>
      <c r="B386" s="649" t="s">
        <v>2275</v>
      </c>
      <c r="C386" s="650"/>
      <c r="D386" s="650"/>
      <c r="E386" s="650"/>
      <c r="F386" s="650"/>
      <c r="G386" s="650"/>
      <c r="H386" s="650"/>
      <c r="I386" s="650"/>
      <c r="J386" s="651"/>
    </row>
    <row r="387" spans="1:10" ht="13.5" customHeight="1">
      <c r="A387" s="92" t="s">
        <v>585</v>
      </c>
      <c r="B387" s="649" t="s">
        <v>2650</v>
      </c>
      <c r="C387" s="650"/>
      <c r="D387" s="650"/>
      <c r="E387" s="650"/>
      <c r="F387" s="650"/>
      <c r="G387" s="650"/>
      <c r="H387" s="650"/>
      <c r="I387" s="650"/>
      <c r="J387" s="651"/>
    </row>
    <row r="388" spans="1:10" ht="13.5" customHeight="1">
      <c r="A388" s="92" t="s">
        <v>586</v>
      </c>
      <c r="B388" s="649" t="s">
        <v>2719</v>
      </c>
      <c r="C388" s="650"/>
      <c r="D388" s="650"/>
      <c r="E388" s="650"/>
      <c r="F388" s="650"/>
      <c r="G388" s="650"/>
      <c r="H388" s="650"/>
      <c r="I388" s="650"/>
      <c r="J388" s="651"/>
    </row>
    <row r="389" spans="1:10" ht="13.5" customHeight="1">
      <c r="A389" s="92" t="s">
        <v>587</v>
      </c>
      <c r="B389" s="649" t="s">
        <v>2507</v>
      </c>
      <c r="C389" s="650"/>
      <c r="D389" s="650"/>
      <c r="E389" s="650"/>
      <c r="F389" s="650"/>
      <c r="G389" s="650"/>
      <c r="H389" s="650"/>
      <c r="I389" s="650"/>
      <c r="J389" s="651"/>
    </row>
    <row r="390" spans="1:10" ht="13.5" customHeight="1">
      <c r="A390" s="92" t="s">
        <v>588</v>
      </c>
      <c r="B390" s="649" t="s">
        <v>2240</v>
      </c>
      <c r="C390" s="650"/>
      <c r="D390" s="650"/>
      <c r="E390" s="650"/>
      <c r="F390" s="650"/>
      <c r="G390" s="650"/>
      <c r="H390" s="650"/>
      <c r="I390" s="650"/>
      <c r="J390" s="651"/>
    </row>
    <row r="391" spans="1:10" ht="13.5" customHeight="1">
      <c r="A391" s="92" t="s">
        <v>589</v>
      </c>
      <c r="B391" s="649" t="s">
        <v>2319</v>
      </c>
      <c r="C391" s="650"/>
      <c r="D391" s="650"/>
      <c r="E391" s="650"/>
      <c r="F391" s="650"/>
      <c r="G391" s="650"/>
      <c r="H391" s="650"/>
      <c r="I391" s="650"/>
      <c r="J391" s="651"/>
    </row>
    <row r="392" spans="1:10" ht="13.5" customHeight="1">
      <c r="A392" s="92" t="s">
        <v>590</v>
      </c>
      <c r="B392" s="649" t="s">
        <v>2296</v>
      </c>
      <c r="C392" s="650"/>
      <c r="D392" s="650"/>
      <c r="E392" s="650"/>
      <c r="F392" s="650"/>
      <c r="G392" s="650"/>
      <c r="H392" s="650"/>
      <c r="I392" s="650"/>
      <c r="J392" s="651"/>
    </row>
    <row r="393" spans="1:10" ht="13.5" customHeight="1">
      <c r="A393" s="92" t="s">
        <v>591</v>
      </c>
      <c r="B393" s="649" t="s">
        <v>2702</v>
      </c>
      <c r="C393" s="650"/>
      <c r="D393" s="650"/>
      <c r="E393" s="650"/>
      <c r="F393" s="650"/>
      <c r="G393" s="650"/>
      <c r="H393" s="650"/>
      <c r="I393" s="650"/>
      <c r="J393" s="651"/>
    </row>
    <row r="394" spans="1:10" ht="13.5" customHeight="1">
      <c r="A394" s="92" t="s">
        <v>592</v>
      </c>
      <c r="B394" s="649" t="s">
        <v>2293</v>
      </c>
      <c r="C394" s="650"/>
      <c r="D394" s="650"/>
      <c r="E394" s="650"/>
      <c r="F394" s="650"/>
      <c r="G394" s="650"/>
      <c r="H394" s="650"/>
      <c r="I394" s="650"/>
      <c r="J394" s="651"/>
    </row>
    <row r="395" spans="1:10" ht="13.5" customHeight="1">
      <c r="A395" s="92" t="s">
        <v>593</v>
      </c>
      <c r="B395" s="649" t="s">
        <v>2226</v>
      </c>
      <c r="C395" s="650"/>
      <c r="D395" s="650"/>
      <c r="E395" s="650"/>
      <c r="F395" s="650"/>
      <c r="G395" s="650"/>
      <c r="H395" s="650"/>
      <c r="I395" s="650"/>
      <c r="J395" s="651"/>
    </row>
    <row r="396" spans="1:10" ht="13.5" customHeight="1">
      <c r="A396" s="92" t="s">
        <v>594</v>
      </c>
      <c r="B396" s="649" t="s">
        <v>2156</v>
      </c>
      <c r="C396" s="650"/>
      <c r="D396" s="650"/>
      <c r="E396" s="650"/>
      <c r="F396" s="650"/>
      <c r="G396" s="650"/>
      <c r="H396" s="650"/>
      <c r="I396" s="650"/>
      <c r="J396" s="651"/>
    </row>
    <row r="397" spans="1:10" ht="13.5" customHeight="1">
      <c r="A397" s="92" t="s">
        <v>595</v>
      </c>
      <c r="B397" s="649" t="s">
        <v>2674</v>
      </c>
      <c r="C397" s="650"/>
      <c r="D397" s="650"/>
      <c r="E397" s="650"/>
      <c r="F397" s="650"/>
      <c r="G397" s="650"/>
      <c r="H397" s="650"/>
      <c r="I397" s="650"/>
      <c r="J397" s="651"/>
    </row>
    <row r="398" spans="1:10" ht="13.5" customHeight="1">
      <c r="A398" s="92" t="s">
        <v>596</v>
      </c>
      <c r="B398" s="649" t="s">
        <v>2712</v>
      </c>
      <c r="C398" s="650"/>
      <c r="D398" s="650"/>
      <c r="E398" s="650"/>
      <c r="F398" s="650"/>
      <c r="G398" s="650"/>
      <c r="H398" s="650"/>
      <c r="I398" s="650"/>
      <c r="J398" s="651"/>
    </row>
    <row r="399" spans="1:10" ht="13.5" customHeight="1">
      <c r="A399" s="92" t="s">
        <v>597</v>
      </c>
      <c r="B399" s="649" t="s">
        <v>2676</v>
      </c>
      <c r="C399" s="650"/>
      <c r="D399" s="650"/>
      <c r="E399" s="650"/>
      <c r="F399" s="650"/>
      <c r="G399" s="650"/>
      <c r="H399" s="650"/>
      <c r="I399" s="650"/>
      <c r="J399" s="651"/>
    </row>
    <row r="400" spans="1:10" ht="25.5" customHeight="1">
      <c r="A400" s="92" t="s">
        <v>598</v>
      </c>
      <c r="B400" s="649" t="s">
        <v>2726</v>
      </c>
      <c r="C400" s="650"/>
      <c r="D400" s="650"/>
      <c r="E400" s="650"/>
      <c r="F400" s="650"/>
      <c r="G400" s="650"/>
      <c r="H400" s="650"/>
      <c r="I400" s="650"/>
      <c r="J400" s="651"/>
    </row>
    <row r="401" spans="1:10" ht="13.5" customHeight="1">
      <c r="A401" s="92" t="s">
        <v>599</v>
      </c>
      <c r="B401" s="649" t="s">
        <v>2144</v>
      </c>
      <c r="C401" s="650"/>
      <c r="D401" s="650"/>
      <c r="E401" s="650"/>
      <c r="F401" s="650"/>
      <c r="G401" s="650"/>
      <c r="H401" s="650"/>
      <c r="I401" s="650"/>
      <c r="J401" s="651"/>
    </row>
    <row r="402" spans="1:10" ht="13.5" customHeight="1">
      <c r="A402" s="92" t="s">
        <v>600</v>
      </c>
      <c r="B402" s="649" t="s">
        <v>2701</v>
      </c>
      <c r="C402" s="650"/>
      <c r="D402" s="650"/>
      <c r="E402" s="650"/>
      <c r="F402" s="650"/>
      <c r="G402" s="650"/>
      <c r="H402" s="650"/>
      <c r="I402" s="650"/>
      <c r="J402" s="651"/>
    </row>
    <row r="403" spans="1:10" ht="13.5" customHeight="1">
      <c r="A403" s="92" t="s">
        <v>601</v>
      </c>
      <c r="B403" s="649" t="s">
        <v>2274</v>
      </c>
      <c r="C403" s="650"/>
      <c r="D403" s="650"/>
      <c r="E403" s="650"/>
      <c r="F403" s="650"/>
      <c r="G403" s="650"/>
      <c r="H403" s="650"/>
      <c r="I403" s="650"/>
      <c r="J403" s="651"/>
    </row>
    <row r="404" spans="1:10" ht="13.5" customHeight="1">
      <c r="A404" s="92" t="s">
        <v>602</v>
      </c>
      <c r="B404" s="649" t="s">
        <v>2208</v>
      </c>
      <c r="C404" s="650"/>
      <c r="D404" s="650"/>
      <c r="E404" s="650"/>
      <c r="F404" s="650"/>
      <c r="G404" s="650"/>
      <c r="H404" s="650"/>
      <c r="I404" s="650"/>
      <c r="J404" s="651"/>
    </row>
    <row r="405" spans="1:10" ht="13.5" customHeight="1">
      <c r="A405" s="92" t="s">
        <v>603</v>
      </c>
      <c r="B405" s="649" t="s">
        <v>2589</v>
      </c>
      <c r="C405" s="650"/>
      <c r="D405" s="650"/>
      <c r="E405" s="650"/>
      <c r="F405" s="650"/>
      <c r="G405" s="650"/>
      <c r="H405" s="650"/>
      <c r="I405" s="650"/>
      <c r="J405" s="651"/>
    </row>
    <row r="406" spans="1:10" ht="13.5" customHeight="1">
      <c r="A406" s="92" t="s">
        <v>604</v>
      </c>
      <c r="B406" s="649" t="s">
        <v>2515</v>
      </c>
      <c r="C406" s="650"/>
      <c r="D406" s="650"/>
      <c r="E406" s="650"/>
      <c r="F406" s="650"/>
      <c r="G406" s="650"/>
      <c r="H406" s="650"/>
      <c r="I406" s="650"/>
      <c r="J406" s="651"/>
    </row>
    <row r="407" spans="1:10" ht="13.5" customHeight="1">
      <c r="A407" s="92" t="s">
        <v>605</v>
      </c>
      <c r="B407" s="649" t="s">
        <v>2381</v>
      </c>
      <c r="C407" s="650"/>
      <c r="D407" s="650"/>
      <c r="E407" s="650"/>
      <c r="F407" s="650"/>
      <c r="G407" s="650"/>
      <c r="H407" s="650"/>
      <c r="I407" s="650"/>
      <c r="J407" s="651"/>
    </row>
    <row r="408" spans="1:10" ht="13.5" customHeight="1">
      <c r="A408" s="92" t="s">
        <v>606</v>
      </c>
      <c r="B408" s="649" t="s">
        <v>1227</v>
      </c>
      <c r="C408" s="650"/>
      <c r="D408" s="650"/>
      <c r="E408" s="650"/>
      <c r="F408" s="650"/>
      <c r="G408" s="650"/>
      <c r="H408" s="650"/>
      <c r="I408" s="650"/>
      <c r="J408" s="651"/>
    </row>
    <row r="409" spans="1:10" ht="13.5" customHeight="1">
      <c r="A409" s="92" t="s">
        <v>607</v>
      </c>
      <c r="B409" s="649" t="s">
        <v>2425</v>
      </c>
      <c r="C409" s="650"/>
      <c r="D409" s="650"/>
      <c r="E409" s="650"/>
      <c r="F409" s="650"/>
      <c r="G409" s="650"/>
      <c r="H409" s="650"/>
      <c r="I409" s="650"/>
      <c r="J409" s="651"/>
    </row>
    <row r="410" spans="1:10" ht="13.5" customHeight="1">
      <c r="A410" s="92" t="s">
        <v>608</v>
      </c>
      <c r="B410" s="649" t="s">
        <v>2680</v>
      </c>
      <c r="C410" s="650"/>
      <c r="D410" s="650"/>
      <c r="E410" s="650"/>
      <c r="F410" s="650"/>
      <c r="G410" s="650"/>
      <c r="H410" s="650"/>
      <c r="I410" s="650"/>
      <c r="J410" s="651"/>
    </row>
    <row r="411" spans="1:10" ht="25.5" customHeight="1">
      <c r="A411" s="92" t="s">
        <v>609</v>
      </c>
      <c r="B411" s="649" t="s">
        <v>2746</v>
      </c>
      <c r="C411" s="650"/>
      <c r="D411" s="650"/>
      <c r="E411" s="650"/>
      <c r="F411" s="650"/>
      <c r="G411" s="650"/>
      <c r="H411" s="650"/>
      <c r="I411" s="650"/>
      <c r="J411" s="651"/>
    </row>
    <row r="412" spans="1:10" ht="13.5" customHeight="1">
      <c r="A412" s="92" t="s">
        <v>610</v>
      </c>
      <c r="B412" s="649" t="s">
        <v>2212</v>
      </c>
      <c r="C412" s="650"/>
      <c r="D412" s="650"/>
      <c r="E412" s="650"/>
      <c r="F412" s="650"/>
      <c r="G412" s="650"/>
      <c r="H412" s="650"/>
      <c r="I412" s="650"/>
      <c r="J412" s="651"/>
    </row>
    <row r="413" spans="1:10" ht="13.5" customHeight="1">
      <c r="A413" s="92" t="s">
        <v>611</v>
      </c>
      <c r="B413" s="649" t="s">
        <v>2211</v>
      </c>
      <c r="C413" s="650"/>
      <c r="D413" s="650"/>
      <c r="E413" s="650"/>
      <c r="F413" s="650"/>
      <c r="G413" s="650"/>
      <c r="H413" s="650"/>
      <c r="I413" s="650"/>
      <c r="J413" s="651"/>
    </row>
    <row r="414" spans="1:10" ht="13.5" customHeight="1">
      <c r="A414" s="92" t="s">
        <v>612</v>
      </c>
      <c r="B414" s="649" t="s">
        <v>2194</v>
      </c>
      <c r="C414" s="650"/>
      <c r="D414" s="650"/>
      <c r="E414" s="650"/>
      <c r="F414" s="650"/>
      <c r="G414" s="650"/>
      <c r="H414" s="650"/>
      <c r="I414" s="650"/>
      <c r="J414" s="651"/>
    </row>
    <row r="415" spans="1:10" ht="13.5" customHeight="1">
      <c r="A415" s="92" t="s">
        <v>613</v>
      </c>
      <c r="B415" s="649" t="s">
        <v>2660</v>
      </c>
      <c r="C415" s="650"/>
      <c r="D415" s="650"/>
      <c r="E415" s="650"/>
      <c r="F415" s="650"/>
      <c r="G415" s="650"/>
      <c r="H415" s="650"/>
      <c r="I415" s="650"/>
      <c r="J415" s="651"/>
    </row>
    <row r="416" spans="1:10" ht="13.5" customHeight="1">
      <c r="A416" s="92" t="s">
        <v>614</v>
      </c>
      <c r="B416" s="649" t="s">
        <v>2594</v>
      </c>
      <c r="C416" s="650"/>
      <c r="D416" s="650"/>
      <c r="E416" s="650"/>
      <c r="F416" s="650"/>
      <c r="G416" s="650"/>
      <c r="H416" s="650"/>
      <c r="I416" s="650"/>
      <c r="J416" s="651"/>
    </row>
    <row r="417" spans="1:10" ht="13.5" customHeight="1">
      <c r="A417" s="92" t="s">
        <v>615</v>
      </c>
      <c r="B417" s="649" t="s">
        <v>2495</v>
      </c>
      <c r="C417" s="650"/>
      <c r="D417" s="650"/>
      <c r="E417" s="650"/>
      <c r="F417" s="650"/>
      <c r="G417" s="650"/>
      <c r="H417" s="650"/>
      <c r="I417" s="650"/>
      <c r="J417" s="651"/>
    </row>
    <row r="418" spans="1:10" ht="13.5" customHeight="1">
      <c r="A418" s="92" t="s">
        <v>616</v>
      </c>
      <c r="B418" s="649" t="s">
        <v>2331</v>
      </c>
      <c r="C418" s="650"/>
      <c r="D418" s="650"/>
      <c r="E418" s="650"/>
      <c r="F418" s="650"/>
      <c r="G418" s="650"/>
      <c r="H418" s="650"/>
      <c r="I418" s="650"/>
      <c r="J418" s="651"/>
    </row>
    <row r="419" spans="1:10" ht="13.5" customHeight="1">
      <c r="A419" s="92" t="s">
        <v>617</v>
      </c>
      <c r="B419" s="649" t="s">
        <v>2538</v>
      </c>
      <c r="C419" s="650"/>
      <c r="D419" s="650"/>
      <c r="E419" s="650"/>
      <c r="F419" s="650"/>
      <c r="G419" s="650"/>
      <c r="H419" s="650"/>
      <c r="I419" s="650"/>
      <c r="J419" s="651"/>
    </row>
    <row r="420" spans="1:10" ht="13.5" customHeight="1">
      <c r="A420" s="92" t="s">
        <v>620</v>
      </c>
      <c r="B420" s="649" t="s">
        <v>2316</v>
      </c>
      <c r="C420" s="650"/>
      <c r="D420" s="650"/>
      <c r="E420" s="650"/>
      <c r="F420" s="650"/>
      <c r="G420" s="650"/>
      <c r="H420" s="650"/>
      <c r="I420" s="650"/>
      <c r="J420" s="651"/>
    </row>
    <row r="421" spans="1:10" ht="13.5" customHeight="1">
      <c r="A421" s="92" t="s">
        <v>621</v>
      </c>
      <c r="B421" s="649" t="s">
        <v>2064</v>
      </c>
      <c r="C421" s="650"/>
      <c r="D421" s="650"/>
      <c r="E421" s="650"/>
      <c r="F421" s="650"/>
      <c r="G421" s="650"/>
      <c r="H421" s="650"/>
      <c r="I421" s="650"/>
      <c r="J421" s="651"/>
    </row>
    <row r="422" spans="1:10" ht="13.5" customHeight="1">
      <c r="A422" s="92" t="s">
        <v>622</v>
      </c>
      <c r="B422" s="649" t="s">
        <v>2010</v>
      </c>
      <c r="C422" s="650"/>
      <c r="D422" s="650"/>
      <c r="E422" s="650"/>
      <c r="F422" s="650"/>
      <c r="G422" s="650"/>
      <c r="H422" s="650"/>
      <c r="I422" s="650"/>
      <c r="J422" s="651"/>
    </row>
    <row r="423" spans="1:10" ht="13.5" customHeight="1">
      <c r="A423" s="92" t="s">
        <v>623</v>
      </c>
      <c r="B423" s="649" t="s">
        <v>1647</v>
      </c>
      <c r="C423" s="650"/>
      <c r="D423" s="650"/>
      <c r="E423" s="650"/>
      <c r="F423" s="650"/>
      <c r="G423" s="650"/>
      <c r="H423" s="650"/>
      <c r="I423" s="650"/>
      <c r="J423" s="651"/>
    </row>
    <row r="424" spans="1:10" ht="13.5" customHeight="1">
      <c r="A424" s="92" t="s">
        <v>624</v>
      </c>
      <c r="B424" s="649" t="s">
        <v>1916</v>
      </c>
      <c r="C424" s="650"/>
      <c r="D424" s="650"/>
      <c r="E424" s="650"/>
      <c r="F424" s="650"/>
      <c r="G424" s="650"/>
      <c r="H424" s="650"/>
      <c r="I424" s="650"/>
      <c r="J424" s="651"/>
    </row>
    <row r="425" spans="1:10" ht="13.5" customHeight="1">
      <c r="A425" s="92" t="s">
        <v>625</v>
      </c>
      <c r="B425" s="649" t="s">
        <v>1628</v>
      </c>
      <c r="C425" s="650"/>
      <c r="D425" s="650"/>
      <c r="E425" s="650"/>
      <c r="F425" s="650"/>
      <c r="G425" s="650"/>
      <c r="H425" s="650"/>
      <c r="I425" s="650"/>
      <c r="J425" s="651"/>
    </row>
    <row r="426" spans="1:10" ht="13.5" customHeight="1">
      <c r="A426" s="92" t="s">
        <v>626</v>
      </c>
      <c r="B426" s="649" t="s">
        <v>1554</v>
      </c>
      <c r="C426" s="650"/>
      <c r="D426" s="650"/>
      <c r="E426" s="650"/>
      <c r="F426" s="650"/>
      <c r="G426" s="650"/>
      <c r="H426" s="650"/>
      <c r="I426" s="650"/>
      <c r="J426" s="651"/>
    </row>
    <row r="427" spans="1:10" ht="13.5" customHeight="1">
      <c r="A427" s="92" t="s">
        <v>627</v>
      </c>
      <c r="B427" s="649" t="s">
        <v>1593</v>
      </c>
      <c r="C427" s="650"/>
      <c r="D427" s="650"/>
      <c r="E427" s="650"/>
      <c r="F427" s="650"/>
      <c r="G427" s="650"/>
      <c r="H427" s="650"/>
      <c r="I427" s="650"/>
      <c r="J427" s="651"/>
    </row>
    <row r="428" spans="1:10" ht="13.5" customHeight="1">
      <c r="A428" s="92" t="s">
        <v>629</v>
      </c>
      <c r="B428" s="649" t="s">
        <v>1838</v>
      </c>
      <c r="C428" s="650"/>
      <c r="D428" s="650"/>
      <c r="E428" s="650"/>
      <c r="F428" s="650"/>
      <c r="G428" s="650"/>
      <c r="H428" s="650"/>
      <c r="I428" s="650"/>
      <c r="J428" s="651"/>
    </row>
    <row r="429" spans="1:10" ht="13.5" customHeight="1">
      <c r="A429" s="92" t="s">
        <v>630</v>
      </c>
      <c r="B429" s="649" t="s">
        <v>1765</v>
      </c>
      <c r="C429" s="650"/>
      <c r="D429" s="650"/>
      <c r="E429" s="650"/>
      <c r="F429" s="650"/>
      <c r="G429" s="650"/>
      <c r="H429" s="650"/>
      <c r="I429" s="650"/>
      <c r="J429" s="651"/>
    </row>
    <row r="430" spans="1:10" ht="13.5" customHeight="1">
      <c r="A430" s="92" t="s">
        <v>631</v>
      </c>
      <c r="B430" s="649" t="s">
        <v>2369</v>
      </c>
      <c r="C430" s="650"/>
      <c r="D430" s="650"/>
      <c r="E430" s="650"/>
      <c r="F430" s="650"/>
      <c r="G430" s="650"/>
      <c r="H430" s="650"/>
      <c r="I430" s="650"/>
      <c r="J430" s="651"/>
    </row>
    <row r="431" spans="1:10" ht="13.5" customHeight="1">
      <c r="A431" s="92" t="s">
        <v>632</v>
      </c>
      <c r="B431" s="649" t="s">
        <v>2328</v>
      </c>
      <c r="C431" s="650"/>
      <c r="D431" s="650"/>
      <c r="E431" s="650"/>
      <c r="F431" s="650"/>
      <c r="G431" s="650"/>
      <c r="H431" s="650"/>
      <c r="I431" s="650"/>
      <c r="J431" s="651"/>
    </row>
    <row r="432" spans="1:10" ht="13.5" customHeight="1">
      <c r="A432" s="92" t="s">
        <v>634</v>
      </c>
      <c r="B432" s="649" t="s">
        <v>2025</v>
      </c>
      <c r="C432" s="650"/>
      <c r="D432" s="650"/>
      <c r="E432" s="650"/>
      <c r="F432" s="650"/>
      <c r="G432" s="650"/>
      <c r="H432" s="650"/>
      <c r="I432" s="650"/>
      <c r="J432" s="651"/>
    </row>
    <row r="433" spans="1:10" ht="13.5" customHeight="1">
      <c r="A433" s="92" t="s">
        <v>635</v>
      </c>
      <c r="B433" s="649" t="s">
        <v>1938</v>
      </c>
      <c r="C433" s="650"/>
      <c r="D433" s="650"/>
      <c r="E433" s="650"/>
      <c r="F433" s="650"/>
      <c r="G433" s="650"/>
      <c r="H433" s="650"/>
      <c r="I433" s="650"/>
      <c r="J433" s="651"/>
    </row>
    <row r="434" spans="1:10" ht="13.5" customHeight="1">
      <c r="A434" s="92" t="s">
        <v>636</v>
      </c>
      <c r="B434" s="649" t="s">
        <v>1552</v>
      </c>
      <c r="C434" s="650"/>
      <c r="D434" s="650"/>
      <c r="E434" s="650"/>
      <c r="F434" s="650"/>
      <c r="G434" s="650"/>
      <c r="H434" s="650"/>
      <c r="I434" s="650"/>
      <c r="J434" s="651"/>
    </row>
    <row r="435" spans="1:10" ht="13.5" customHeight="1">
      <c r="A435" s="92" t="s">
        <v>637</v>
      </c>
      <c r="B435" s="649" t="s">
        <v>1827</v>
      </c>
      <c r="C435" s="650"/>
      <c r="D435" s="650"/>
      <c r="E435" s="650"/>
      <c r="F435" s="650"/>
      <c r="G435" s="650"/>
      <c r="H435" s="650"/>
      <c r="I435" s="650"/>
      <c r="J435" s="651"/>
    </row>
    <row r="436" spans="1:10" ht="13.5" customHeight="1">
      <c r="A436" s="92" t="s">
        <v>638</v>
      </c>
      <c r="B436" s="649" t="s">
        <v>2410</v>
      </c>
      <c r="C436" s="650"/>
      <c r="D436" s="650"/>
      <c r="E436" s="650"/>
      <c r="F436" s="650"/>
      <c r="G436" s="650"/>
      <c r="H436" s="650"/>
      <c r="I436" s="650"/>
      <c r="J436" s="651"/>
    </row>
    <row r="437" spans="1:10" ht="13.5" customHeight="1">
      <c r="A437" s="92" t="s">
        <v>639</v>
      </c>
      <c r="B437" s="649" t="s">
        <v>2393</v>
      </c>
      <c r="C437" s="650"/>
      <c r="D437" s="650"/>
      <c r="E437" s="650"/>
      <c r="F437" s="650"/>
      <c r="G437" s="650"/>
      <c r="H437" s="650"/>
      <c r="I437" s="650"/>
      <c r="J437" s="651"/>
    </row>
    <row r="438" spans="1:10" ht="13.5" customHeight="1">
      <c r="A438" s="92" t="s">
        <v>640</v>
      </c>
      <c r="B438" s="649" t="s">
        <v>2411</v>
      </c>
      <c r="C438" s="650"/>
      <c r="D438" s="650"/>
      <c r="E438" s="650"/>
      <c r="F438" s="650"/>
      <c r="G438" s="650"/>
      <c r="H438" s="650"/>
      <c r="I438" s="650"/>
      <c r="J438" s="651"/>
    </row>
    <row r="439" spans="1:10" ht="13.5" customHeight="1">
      <c r="A439" s="92" t="s">
        <v>641</v>
      </c>
      <c r="B439" s="649" t="s">
        <v>1441</v>
      </c>
      <c r="C439" s="650"/>
      <c r="D439" s="650"/>
      <c r="E439" s="650"/>
      <c r="F439" s="650"/>
      <c r="G439" s="650"/>
      <c r="H439" s="650"/>
      <c r="I439" s="650"/>
      <c r="J439" s="651"/>
    </row>
    <row r="440" spans="1:10" ht="13.5" customHeight="1">
      <c r="A440" s="92" t="s">
        <v>642</v>
      </c>
      <c r="B440" s="649" t="s">
        <v>2264</v>
      </c>
      <c r="C440" s="650"/>
      <c r="D440" s="650"/>
      <c r="E440" s="650"/>
      <c r="F440" s="650"/>
      <c r="G440" s="650"/>
      <c r="H440" s="650"/>
      <c r="I440" s="650"/>
      <c r="J440" s="651"/>
    </row>
    <row r="441" spans="1:10" ht="13.5" customHeight="1">
      <c r="A441" s="92" t="s">
        <v>643</v>
      </c>
      <c r="B441" s="649" t="s">
        <v>2431</v>
      </c>
      <c r="C441" s="650"/>
      <c r="D441" s="650"/>
      <c r="E441" s="650"/>
      <c r="F441" s="650"/>
      <c r="G441" s="650"/>
      <c r="H441" s="650"/>
      <c r="I441" s="650"/>
      <c r="J441" s="651"/>
    </row>
    <row r="442" spans="1:10" ht="13.5" customHeight="1">
      <c r="A442" s="92" t="s">
        <v>644</v>
      </c>
      <c r="B442" s="649" t="s">
        <v>2513</v>
      </c>
      <c r="C442" s="650"/>
      <c r="D442" s="650"/>
      <c r="E442" s="650"/>
      <c r="F442" s="650"/>
      <c r="G442" s="650"/>
      <c r="H442" s="650"/>
      <c r="I442" s="650"/>
      <c r="J442" s="651"/>
    </row>
    <row r="443" spans="1:10" ht="13.5" customHeight="1">
      <c r="A443" s="92" t="s">
        <v>645</v>
      </c>
      <c r="B443" s="649" t="s">
        <v>2041</v>
      </c>
      <c r="C443" s="650"/>
      <c r="D443" s="650"/>
      <c r="E443" s="650"/>
      <c r="F443" s="650"/>
      <c r="G443" s="650"/>
      <c r="H443" s="650"/>
      <c r="I443" s="650"/>
      <c r="J443" s="651"/>
    </row>
    <row r="444" spans="1:10" ht="13.5" customHeight="1">
      <c r="A444" s="92" t="s">
        <v>646</v>
      </c>
      <c r="B444" s="649" t="s">
        <v>2339</v>
      </c>
      <c r="C444" s="650"/>
      <c r="D444" s="650"/>
      <c r="E444" s="650"/>
      <c r="F444" s="650"/>
      <c r="G444" s="650"/>
      <c r="H444" s="650"/>
      <c r="I444" s="650"/>
      <c r="J444" s="651"/>
    </row>
    <row r="445" spans="1:10" ht="13.5" customHeight="1">
      <c r="A445" s="92" t="s">
        <v>647</v>
      </c>
      <c r="B445" s="649" t="s">
        <v>1792</v>
      </c>
      <c r="C445" s="650"/>
      <c r="D445" s="650"/>
      <c r="E445" s="650"/>
      <c r="F445" s="650"/>
      <c r="G445" s="650"/>
      <c r="H445" s="650"/>
      <c r="I445" s="650"/>
      <c r="J445" s="651"/>
    </row>
    <row r="446" spans="1:10" ht="13.5" customHeight="1">
      <c r="A446" s="92" t="s">
        <v>648</v>
      </c>
      <c r="B446" s="649" t="s">
        <v>1749</v>
      </c>
      <c r="C446" s="650"/>
      <c r="D446" s="650"/>
      <c r="E446" s="650"/>
      <c r="F446" s="650"/>
      <c r="G446" s="650"/>
      <c r="H446" s="650"/>
      <c r="I446" s="650"/>
      <c r="J446" s="651"/>
    </row>
    <row r="447" spans="1:10" ht="13.5" customHeight="1">
      <c r="A447" s="92" t="s">
        <v>649</v>
      </c>
      <c r="B447" s="649" t="s">
        <v>2607</v>
      </c>
      <c r="C447" s="650"/>
      <c r="D447" s="650"/>
      <c r="E447" s="650"/>
      <c r="F447" s="650"/>
      <c r="G447" s="650"/>
      <c r="H447" s="650"/>
      <c r="I447" s="650"/>
      <c r="J447" s="651"/>
    </row>
    <row r="448" spans="1:10" ht="13.5" customHeight="1">
      <c r="A448" s="92" t="s">
        <v>650</v>
      </c>
      <c r="B448" s="649" t="s">
        <v>1607</v>
      </c>
      <c r="C448" s="650"/>
      <c r="D448" s="650"/>
      <c r="E448" s="650"/>
      <c r="F448" s="650"/>
      <c r="G448" s="650"/>
      <c r="H448" s="650"/>
      <c r="I448" s="650"/>
      <c r="J448" s="651"/>
    </row>
    <row r="449" spans="1:10" ht="13.5" customHeight="1">
      <c r="A449" s="92" t="s">
        <v>651</v>
      </c>
      <c r="B449" s="649" t="s">
        <v>2390</v>
      </c>
      <c r="C449" s="650"/>
      <c r="D449" s="650"/>
      <c r="E449" s="650"/>
      <c r="F449" s="650"/>
      <c r="G449" s="650"/>
      <c r="H449" s="650"/>
      <c r="I449" s="650"/>
      <c r="J449" s="651"/>
    </row>
    <row r="450" spans="1:10" ht="13.5" customHeight="1">
      <c r="A450" s="92" t="s">
        <v>652</v>
      </c>
      <c r="B450" s="649" t="s">
        <v>2280</v>
      </c>
      <c r="C450" s="650"/>
      <c r="D450" s="650"/>
      <c r="E450" s="650"/>
      <c r="F450" s="650"/>
      <c r="G450" s="650"/>
      <c r="H450" s="650"/>
      <c r="I450" s="650"/>
      <c r="J450" s="651"/>
    </row>
    <row r="451" spans="1:10" ht="13.5" customHeight="1">
      <c r="A451" s="92" t="s">
        <v>653</v>
      </c>
      <c r="B451" s="649" t="s">
        <v>1496</v>
      </c>
      <c r="C451" s="650"/>
      <c r="D451" s="650"/>
      <c r="E451" s="650"/>
      <c r="F451" s="650"/>
      <c r="G451" s="650"/>
      <c r="H451" s="650"/>
      <c r="I451" s="650"/>
      <c r="J451" s="651"/>
    </row>
    <row r="452" spans="1:10" ht="13.5" customHeight="1">
      <c r="A452" s="92" t="s">
        <v>654</v>
      </c>
      <c r="B452" s="649" t="s">
        <v>2366</v>
      </c>
      <c r="C452" s="650"/>
      <c r="D452" s="650"/>
      <c r="E452" s="650"/>
      <c r="F452" s="650"/>
      <c r="G452" s="650"/>
      <c r="H452" s="650"/>
      <c r="I452" s="650"/>
      <c r="J452" s="651"/>
    </row>
    <row r="453" spans="1:10" ht="13.5" customHeight="1">
      <c r="A453" s="92" t="s">
        <v>655</v>
      </c>
      <c r="B453" s="649" t="s">
        <v>1497</v>
      </c>
      <c r="C453" s="650"/>
      <c r="D453" s="650"/>
      <c r="E453" s="650"/>
      <c r="F453" s="650"/>
      <c r="G453" s="650"/>
      <c r="H453" s="650"/>
      <c r="I453" s="650"/>
      <c r="J453" s="651"/>
    </row>
    <row r="454" spans="1:10" ht="13.5" customHeight="1">
      <c r="A454" s="92" t="s">
        <v>656</v>
      </c>
      <c r="B454" s="649" t="s">
        <v>2351</v>
      </c>
      <c r="C454" s="650"/>
      <c r="D454" s="650"/>
      <c r="E454" s="650"/>
      <c r="F454" s="650"/>
      <c r="G454" s="650"/>
      <c r="H454" s="650"/>
      <c r="I454" s="650"/>
      <c r="J454" s="651"/>
    </row>
    <row r="455" spans="1:10" ht="13.5" customHeight="1">
      <c r="A455" s="92" t="s">
        <v>657</v>
      </c>
      <c r="B455" s="649" t="s">
        <v>2092</v>
      </c>
      <c r="C455" s="650"/>
      <c r="D455" s="650"/>
      <c r="E455" s="650"/>
      <c r="F455" s="650"/>
      <c r="G455" s="650"/>
      <c r="H455" s="650"/>
      <c r="I455" s="650"/>
      <c r="J455" s="651"/>
    </row>
    <row r="456" spans="1:10" ht="13.5" customHeight="1">
      <c r="A456" s="92" t="s">
        <v>658</v>
      </c>
      <c r="B456" s="649" t="s">
        <v>2074</v>
      </c>
      <c r="C456" s="650"/>
      <c r="D456" s="650"/>
      <c r="E456" s="650"/>
      <c r="F456" s="650"/>
      <c r="G456" s="650"/>
      <c r="H456" s="650"/>
      <c r="I456" s="650"/>
      <c r="J456" s="651"/>
    </row>
    <row r="457" spans="1:10" ht="13.5" customHeight="1">
      <c r="A457" s="92" t="s">
        <v>659</v>
      </c>
      <c r="B457" s="649" t="s">
        <v>1690</v>
      </c>
      <c r="C457" s="650"/>
      <c r="D457" s="650"/>
      <c r="E457" s="650"/>
      <c r="F457" s="650"/>
      <c r="G457" s="650"/>
      <c r="H457" s="650"/>
      <c r="I457" s="650"/>
      <c r="J457" s="651"/>
    </row>
    <row r="458" spans="1:10" ht="13.5" customHeight="1">
      <c r="A458" s="92" t="s">
        <v>660</v>
      </c>
      <c r="B458" s="649" t="s">
        <v>2136</v>
      </c>
      <c r="C458" s="650"/>
      <c r="D458" s="650"/>
      <c r="E458" s="650"/>
      <c r="F458" s="650"/>
      <c r="G458" s="650"/>
      <c r="H458" s="650"/>
      <c r="I458" s="650"/>
      <c r="J458" s="651"/>
    </row>
    <row r="459" spans="1:10" ht="13.5" customHeight="1">
      <c r="A459" s="92" t="s">
        <v>661</v>
      </c>
      <c r="B459" s="649" t="s">
        <v>2360</v>
      </c>
      <c r="C459" s="650"/>
      <c r="D459" s="650"/>
      <c r="E459" s="650"/>
      <c r="F459" s="650"/>
      <c r="G459" s="650"/>
      <c r="H459" s="650"/>
      <c r="I459" s="650"/>
      <c r="J459" s="651"/>
    </row>
    <row r="460" spans="1:10" ht="13.5" customHeight="1">
      <c r="A460" s="92" t="s">
        <v>662</v>
      </c>
      <c r="B460" s="649" t="s">
        <v>2142</v>
      </c>
      <c r="C460" s="650"/>
      <c r="D460" s="650"/>
      <c r="E460" s="650"/>
      <c r="F460" s="650"/>
      <c r="G460" s="650"/>
      <c r="H460" s="650"/>
      <c r="I460" s="650"/>
      <c r="J460" s="651"/>
    </row>
    <row r="461" spans="1:10" ht="13.5" customHeight="1">
      <c r="A461" s="92" t="s">
        <v>663</v>
      </c>
      <c r="B461" s="649" t="s">
        <v>1791</v>
      </c>
      <c r="C461" s="650"/>
      <c r="D461" s="650"/>
      <c r="E461" s="650"/>
      <c r="F461" s="650"/>
      <c r="G461" s="650"/>
      <c r="H461" s="650"/>
      <c r="I461" s="650"/>
      <c r="J461" s="651"/>
    </row>
    <row r="462" spans="1:10" ht="13.5" customHeight="1">
      <c r="A462" s="92" t="s">
        <v>664</v>
      </c>
      <c r="B462" s="649" t="s">
        <v>2554</v>
      </c>
      <c r="C462" s="650"/>
      <c r="D462" s="650"/>
      <c r="E462" s="650"/>
      <c r="F462" s="650"/>
      <c r="G462" s="650"/>
      <c r="H462" s="650"/>
      <c r="I462" s="650"/>
      <c r="J462" s="651"/>
    </row>
    <row r="463" spans="1:10" ht="13.5" customHeight="1">
      <c r="A463" s="92" t="s">
        <v>665</v>
      </c>
      <c r="B463" s="649" t="s">
        <v>1738</v>
      </c>
      <c r="C463" s="650"/>
      <c r="D463" s="650"/>
      <c r="E463" s="650"/>
      <c r="F463" s="650"/>
      <c r="G463" s="650"/>
      <c r="H463" s="650"/>
      <c r="I463" s="650"/>
      <c r="J463" s="651"/>
    </row>
    <row r="464" spans="1:10" ht="13.5" customHeight="1">
      <c r="A464" s="92" t="s">
        <v>666</v>
      </c>
      <c r="B464" s="649" t="s">
        <v>1804</v>
      </c>
      <c r="C464" s="650"/>
      <c r="D464" s="650"/>
      <c r="E464" s="650"/>
      <c r="F464" s="650"/>
      <c r="G464" s="650"/>
      <c r="H464" s="650"/>
      <c r="I464" s="650"/>
      <c r="J464" s="651"/>
    </row>
    <row r="465" spans="1:10" ht="13.5" customHeight="1">
      <c r="A465" s="92" t="s">
        <v>667</v>
      </c>
      <c r="B465" s="649" t="s">
        <v>2218</v>
      </c>
      <c r="C465" s="650"/>
      <c r="D465" s="650"/>
      <c r="E465" s="650"/>
      <c r="F465" s="650"/>
      <c r="G465" s="650"/>
      <c r="H465" s="650"/>
      <c r="I465" s="650"/>
      <c r="J465" s="651"/>
    </row>
    <row r="466" spans="1:10" ht="13.5" customHeight="1">
      <c r="A466" s="92" t="s">
        <v>668</v>
      </c>
      <c r="B466" s="649" t="s">
        <v>2228</v>
      </c>
      <c r="C466" s="650"/>
      <c r="D466" s="650"/>
      <c r="E466" s="650"/>
      <c r="F466" s="650"/>
      <c r="G466" s="650"/>
      <c r="H466" s="650"/>
      <c r="I466" s="650"/>
      <c r="J466" s="651"/>
    </row>
    <row r="467" spans="1:10" ht="13.5" customHeight="1">
      <c r="A467" s="92" t="s">
        <v>669</v>
      </c>
      <c r="B467" s="649" t="s">
        <v>1926</v>
      </c>
      <c r="C467" s="650"/>
      <c r="D467" s="650"/>
      <c r="E467" s="650"/>
      <c r="F467" s="650"/>
      <c r="G467" s="650"/>
      <c r="H467" s="650"/>
      <c r="I467" s="650"/>
      <c r="J467" s="651"/>
    </row>
    <row r="468" spans="1:10" ht="13.5" customHeight="1">
      <c r="A468" s="92" t="s">
        <v>670</v>
      </c>
      <c r="B468" s="649" t="s">
        <v>1891</v>
      </c>
      <c r="C468" s="650"/>
      <c r="D468" s="650"/>
      <c r="E468" s="650"/>
      <c r="F468" s="650"/>
      <c r="G468" s="650"/>
      <c r="H468" s="650"/>
      <c r="I468" s="650"/>
      <c r="J468" s="651"/>
    </row>
    <row r="469" spans="1:10" ht="13.5" customHeight="1">
      <c r="A469" s="92" t="s">
        <v>671</v>
      </c>
      <c r="B469" s="649" t="s">
        <v>2019</v>
      </c>
      <c r="C469" s="650"/>
      <c r="D469" s="650"/>
      <c r="E469" s="650"/>
      <c r="F469" s="650"/>
      <c r="G469" s="650"/>
      <c r="H469" s="650"/>
      <c r="I469" s="650"/>
      <c r="J469" s="651"/>
    </row>
    <row r="470" spans="1:10" ht="13.5" customHeight="1">
      <c r="A470" s="92" t="s">
        <v>672</v>
      </c>
      <c r="B470" s="649" t="s">
        <v>2182</v>
      </c>
      <c r="C470" s="650"/>
      <c r="D470" s="650"/>
      <c r="E470" s="650"/>
      <c r="F470" s="650"/>
      <c r="G470" s="650"/>
      <c r="H470" s="650"/>
      <c r="I470" s="650"/>
      <c r="J470" s="651"/>
    </row>
    <row r="471" spans="1:10" ht="13.5" customHeight="1">
      <c r="A471" s="92" t="s">
        <v>673</v>
      </c>
      <c r="B471" s="649" t="s">
        <v>2315</v>
      </c>
      <c r="C471" s="650"/>
      <c r="D471" s="650"/>
      <c r="E471" s="650"/>
      <c r="F471" s="650"/>
      <c r="G471" s="650"/>
      <c r="H471" s="650"/>
      <c r="I471" s="650"/>
      <c r="J471" s="651"/>
    </row>
    <row r="472" spans="1:10" ht="13.5" customHeight="1">
      <c r="A472" s="92" t="s">
        <v>674</v>
      </c>
      <c r="B472" s="649" t="s">
        <v>2628</v>
      </c>
      <c r="C472" s="650"/>
      <c r="D472" s="650"/>
      <c r="E472" s="650"/>
      <c r="F472" s="650"/>
      <c r="G472" s="650"/>
      <c r="H472" s="650"/>
      <c r="I472" s="650"/>
      <c r="J472" s="651"/>
    </row>
    <row r="473" spans="1:10" ht="13.5" customHeight="1">
      <c r="A473" s="92" t="s">
        <v>675</v>
      </c>
      <c r="B473" s="649" t="s">
        <v>2574</v>
      </c>
      <c r="C473" s="650"/>
      <c r="D473" s="650"/>
      <c r="E473" s="650"/>
      <c r="F473" s="650"/>
      <c r="G473" s="650"/>
      <c r="H473" s="650"/>
      <c r="I473" s="650"/>
      <c r="J473" s="651"/>
    </row>
    <row r="474" spans="1:10" ht="13.5" customHeight="1">
      <c r="A474" s="92" t="s">
        <v>676</v>
      </c>
      <c r="B474" s="649" t="s">
        <v>1564</v>
      </c>
      <c r="C474" s="650"/>
      <c r="D474" s="650"/>
      <c r="E474" s="650"/>
      <c r="F474" s="650"/>
      <c r="G474" s="650"/>
      <c r="H474" s="650"/>
      <c r="I474" s="650"/>
      <c r="J474" s="651"/>
    </row>
    <row r="475" spans="1:10" ht="13.5" customHeight="1">
      <c r="A475" s="92" t="s">
        <v>677</v>
      </c>
      <c r="B475" s="649" t="s">
        <v>1759</v>
      </c>
      <c r="C475" s="650"/>
      <c r="D475" s="650"/>
      <c r="E475" s="650"/>
      <c r="F475" s="650"/>
      <c r="G475" s="650"/>
      <c r="H475" s="650"/>
      <c r="I475" s="650"/>
      <c r="J475" s="651"/>
    </row>
    <row r="476" spans="1:10" ht="13.5" customHeight="1">
      <c r="A476" s="92" t="s">
        <v>678</v>
      </c>
      <c r="B476" s="649" t="s">
        <v>2391</v>
      </c>
      <c r="C476" s="650"/>
      <c r="D476" s="650"/>
      <c r="E476" s="650"/>
      <c r="F476" s="650"/>
      <c r="G476" s="650"/>
      <c r="H476" s="650"/>
      <c r="I476" s="650"/>
      <c r="J476" s="651"/>
    </row>
    <row r="477" spans="1:10" ht="13.5" customHeight="1">
      <c r="A477" s="92" t="s">
        <v>679</v>
      </c>
      <c r="B477" s="649" t="s">
        <v>1934</v>
      </c>
      <c r="C477" s="650"/>
      <c r="D477" s="650"/>
      <c r="E477" s="650"/>
      <c r="F477" s="650"/>
      <c r="G477" s="650"/>
      <c r="H477" s="650"/>
      <c r="I477" s="650"/>
      <c r="J477" s="651"/>
    </row>
    <row r="478" spans="1:10" ht="13.5" customHeight="1">
      <c r="A478" s="92" t="s">
        <v>680</v>
      </c>
      <c r="B478" s="649" t="s">
        <v>2132</v>
      </c>
      <c r="C478" s="650"/>
      <c r="D478" s="650"/>
      <c r="E478" s="650"/>
      <c r="F478" s="650"/>
      <c r="G478" s="650"/>
      <c r="H478" s="650"/>
      <c r="I478" s="650"/>
      <c r="J478" s="651"/>
    </row>
    <row r="479" spans="1:10" ht="13.5" customHeight="1">
      <c r="A479" s="92" t="s">
        <v>681</v>
      </c>
      <c r="B479" s="649" t="s">
        <v>2104</v>
      </c>
      <c r="C479" s="650"/>
      <c r="D479" s="650"/>
      <c r="E479" s="650"/>
      <c r="F479" s="650"/>
      <c r="G479" s="650"/>
      <c r="H479" s="650"/>
      <c r="I479" s="650"/>
      <c r="J479" s="651"/>
    </row>
    <row r="480" spans="1:10" ht="13.5" customHeight="1">
      <c r="A480" s="92" t="s">
        <v>682</v>
      </c>
      <c r="B480" s="649" t="s">
        <v>2613</v>
      </c>
      <c r="C480" s="650"/>
      <c r="D480" s="650"/>
      <c r="E480" s="650"/>
      <c r="F480" s="650"/>
      <c r="G480" s="650"/>
      <c r="H480" s="650"/>
      <c r="I480" s="650"/>
      <c r="J480" s="651"/>
    </row>
    <row r="481" spans="1:10" ht="13.5" customHeight="1">
      <c r="A481" s="92" t="s">
        <v>683</v>
      </c>
      <c r="B481" s="649" t="s">
        <v>1562</v>
      </c>
      <c r="C481" s="650"/>
      <c r="D481" s="650"/>
      <c r="E481" s="650"/>
      <c r="F481" s="650"/>
      <c r="G481" s="650"/>
      <c r="H481" s="650"/>
      <c r="I481" s="650"/>
      <c r="J481" s="651"/>
    </row>
    <row r="482" spans="1:10" ht="13.5" customHeight="1">
      <c r="A482" s="92" t="s">
        <v>684</v>
      </c>
      <c r="B482" s="649" t="s">
        <v>1727</v>
      </c>
      <c r="C482" s="650"/>
      <c r="D482" s="650"/>
      <c r="E482" s="650"/>
      <c r="F482" s="650"/>
      <c r="G482" s="650"/>
      <c r="H482" s="650"/>
      <c r="I482" s="650"/>
      <c r="J482" s="651"/>
    </row>
    <row r="483" spans="1:10" ht="13.5" customHeight="1">
      <c r="A483" s="92" t="s">
        <v>685</v>
      </c>
      <c r="B483" s="649" t="s">
        <v>2673</v>
      </c>
      <c r="C483" s="650"/>
      <c r="D483" s="650"/>
      <c r="E483" s="650"/>
      <c r="F483" s="650"/>
      <c r="G483" s="650"/>
      <c r="H483" s="650"/>
      <c r="I483" s="650"/>
      <c r="J483" s="651"/>
    </row>
    <row r="484" spans="1:10" ht="13.5" customHeight="1">
      <c r="A484" s="92" t="s">
        <v>686</v>
      </c>
      <c r="B484" s="649" t="s">
        <v>1873</v>
      </c>
      <c r="C484" s="650"/>
      <c r="D484" s="650"/>
      <c r="E484" s="650"/>
      <c r="F484" s="650"/>
      <c r="G484" s="650"/>
      <c r="H484" s="650"/>
      <c r="I484" s="650"/>
      <c r="J484" s="651"/>
    </row>
    <row r="485" spans="1:10" ht="13.5" customHeight="1">
      <c r="A485" s="92" t="s">
        <v>687</v>
      </c>
      <c r="B485" s="649" t="s">
        <v>1507</v>
      </c>
      <c r="C485" s="650"/>
      <c r="D485" s="650"/>
      <c r="E485" s="650"/>
      <c r="F485" s="650"/>
      <c r="G485" s="650"/>
      <c r="H485" s="650"/>
      <c r="I485" s="650"/>
      <c r="J485" s="651"/>
    </row>
    <row r="486" spans="1:10" ht="13.5" customHeight="1">
      <c r="A486" s="92" t="s">
        <v>688</v>
      </c>
      <c r="B486" s="649" t="s">
        <v>1357</v>
      </c>
      <c r="C486" s="650"/>
      <c r="D486" s="650"/>
      <c r="E486" s="650"/>
      <c r="F486" s="650"/>
      <c r="G486" s="650"/>
      <c r="H486" s="650"/>
      <c r="I486" s="650"/>
      <c r="J486" s="651"/>
    </row>
    <row r="487" spans="1:10" ht="13.5" customHeight="1">
      <c r="A487" s="92" t="s">
        <v>689</v>
      </c>
      <c r="B487" s="649" t="s">
        <v>1543</v>
      </c>
      <c r="C487" s="650"/>
      <c r="D487" s="650"/>
      <c r="E487" s="650"/>
      <c r="F487" s="650"/>
      <c r="G487" s="650"/>
      <c r="H487" s="650"/>
      <c r="I487" s="650"/>
      <c r="J487" s="651"/>
    </row>
    <row r="488" spans="1:10" ht="13.5" customHeight="1">
      <c r="A488" s="92" t="s">
        <v>690</v>
      </c>
      <c r="B488" s="649" t="s">
        <v>2170</v>
      </c>
      <c r="C488" s="650"/>
      <c r="D488" s="650"/>
      <c r="E488" s="650"/>
      <c r="F488" s="650"/>
      <c r="G488" s="650"/>
      <c r="H488" s="650"/>
      <c r="I488" s="650"/>
      <c r="J488" s="651"/>
    </row>
    <row r="489" spans="1:10" ht="13.5" customHeight="1">
      <c r="A489" s="92" t="s">
        <v>691</v>
      </c>
      <c r="B489" s="649" t="s">
        <v>2292</v>
      </c>
      <c r="C489" s="650"/>
      <c r="D489" s="650"/>
      <c r="E489" s="650"/>
      <c r="F489" s="650"/>
      <c r="G489" s="650"/>
      <c r="H489" s="650"/>
      <c r="I489" s="650"/>
      <c r="J489" s="651"/>
    </row>
    <row r="490" spans="1:10" ht="13.5" customHeight="1">
      <c r="A490" s="92" t="s">
        <v>692</v>
      </c>
      <c r="B490" s="649" t="s">
        <v>2687</v>
      </c>
      <c r="C490" s="650"/>
      <c r="D490" s="650"/>
      <c r="E490" s="650"/>
      <c r="F490" s="650"/>
      <c r="G490" s="650"/>
      <c r="H490" s="650"/>
      <c r="I490" s="650"/>
      <c r="J490" s="651"/>
    </row>
    <row r="491" spans="1:10" ht="13.5" customHeight="1">
      <c r="A491" s="92" t="s">
        <v>693</v>
      </c>
      <c r="B491" s="649" t="s">
        <v>2018</v>
      </c>
      <c r="C491" s="650"/>
      <c r="D491" s="650"/>
      <c r="E491" s="650"/>
      <c r="F491" s="650"/>
      <c r="G491" s="650"/>
      <c r="H491" s="650"/>
      <c r="I491" s="650"/>
      <c r="J491" s="651"/>
    </row>
    <row r="492" spans="1:10" ht="13.5" customHeight="1">
      <c r="A492" s="92" t="s">
        <v>694</v>
      </c>
      <c r="B492" s="649" t="s">
        <v>1998</v>
      </c>
      <c r="C492" s="650"/>
      <c r="D492" s="650"/>
      <c r="E492" s="650"/>
      <c r="F492" s="650"/>
      <c r="G492" s="650"/>
      <c r="H492" s="650"/>
      <c r="I492" s="650"/>
      <c r="J492" s="651"/>
    </row>
    <row r="493" spans="1:10" ht="13.5" customHeight="1">
      <c r="A493" s="92" t="s">
        <v>695</v>
      </c>
      <c r="B493" s="649" t="s">
        <v>2548</v>
      </c>
      <c r="C493" s="650"/>
      <c r="D493" s="650"/>
      <c r="E493" s="650"/>
      <c r="F493" s="650"/>
      <c r="G493" s="650"/>
      <c r="H493" s="650"/>
      <c r="I493" s="650"/>
      <c r="J493" s="651"/>
    </row>
    <row r="494" spans="1:10" ht="13.5" customHeight="1">
      <c r="A494" s="92" t="s">
        <v>696</v>
      </c>
      <c r="B494" s="649" t="s">
        <v>1802</v>
      </c>
      <c r="C494" s="650"/>
      <c r="D494" s="650"/>
      <c r="E494" s="650"/>
      <c r="F494" s="650"/>
      <c r="G494" s="650"/>
      <c r="H494" s="650"/>
      <c r="I494" s="650"/>
      <c r="J494" s="651"/>
    </row>
    <row r="495" spans="1:10" ht="13.5" customHeight="1">
      <c r="A495" s="92" t="s">
        <v>697</v>
      </c>
      <c r="B495" s="649" t="s">
        <v>1887</v>
      </c>
      <c r="C495" s="650"/>
      <c r="D495" s="650"/>
      <c r="E495" s="650"/>
      <c r="F495" s="650"/>
      <c r="G495" s="650"/>
      <c r="H495" s="650"/>
      <c r="I495" s="650"/>
      <c r="J495" s="651"/>
    </row>
    <row r="496" spans="1:10" ht="13.5" customHeight="1">
      <c r="A496" s="92" t="s">
        <v>698</v>
      </c>
      <c r="B496" s="649" t="s">
        <v>2383</v>
      </c>
      <c r="C496" s="650"/>
      <c r="D496" s="650"/>
      <c r="E496" s="650"/>
      <c r="F496" s="650"/>
      <c r="G496" s="650"/>
      <c r="H496" s="650"/>
      <c r="I496" s="650"/>
      <c r="J496" s="651"/>
    </row>
    <row r="497" spans="1:10" ht="13.5" customHeight="1">
      <c r="A497" s="92" t="s">
        <v>699</v>
      </c>
      <c r="B497" s="649" t="s">
        <v>1850</v>
      </c>
      <c r="C497" s="650"/>
      <c r="D497" s="650"/>
      <c r="E497" s="650"/>
      <c r="F497" s="650"/>
      <c r="G497" s="650"/>
      <c r="H497" s="650"/>
      <c r="I497" s="650"/>
      <c r="J497" s="651"/>
    </row>
    <row r="498" spans="1:10" ht="13.5" customHeight="1">
      <c r="A498" s="92" t="s">
        <v>700</v>
      </c>
      <c r="B498" s="649" t="s">
        <v>2121</v>
      </c>
      <c r="C498" s="650"/>
      <c r="D498" s="650"/>
      <c r="E498" s="650"/>
      <c r="F498" s="650"/>
      <c r="G498" s="650"/>
      <c r="H498" s="650"/>
      <c r="I498" s="650"/>
      <c r="J498" s="651"/>
    </row>
    <row r="499" spans="1:10" ht="13.5" customHeight="1">
      <c r="A499" s="92" t="s">
        <v>701</v>
      </c>
      <c r="B499" s="649" t="s">
        <v>1548</v>
      </c>
      <c r="C499" s="650"/>
      <c r="D499" s="650"/>
      <c r="E499" s="650"/>
      <c r="F499" s="650"/>
      <c r="G499" s="650"/>
      <c r="H499" s="650"/>
      <c r="I499" s="650"/>
      <c r="J499" s="651"/>
    </row>
    <row r="500" spans="1:10" ht="13.5" customHeight="1">
      <c r="A500" s="92" t="s">
        <v>702</v>
      </c>
      <c r="B500" s="649" t="s">
        <v>2649</v>
      </c>
      <c r="C500" s="650"/>
      <c r="D500" s="650"/>
      <c r="E500" s="650"/>
      <c r="F500" s="650"/>
      <c r="G500" s="650"/>
      <c r="H500" s="650"/>
      <c r="I500" s="650"/>
      <c r="J500" s="651"/>
    </row>
    <row r="501" spans="1:10" ht="13.5" customHeight="1">
      <c r="A501" s="92" t="s">
        <v>703</v>
      </c>
      <c r="B501" s="649" t="s">
        <v>2021</v>
      </c>
      <c r="C501" s="650"/>
      <c r="D501" s="650"/>
      <c r="E501" s="650"/>
      <c r="F501" s="650"/>
      <c r="G501" s="650"/>
      <c r="H501" s="650"/>
      <c r="I501" s="650"/>
      <c r="J501" s="651"/>
    </row>
    <row r="502" spans="1:10" ht="13.5" customHeight="1">
      <c r="A502" s="92" t="s">
        <v>704</v>
      </c>
      <c r="B502" s="649" t="s">
        <v>2353</v>
      </c>
      <c r="C502" s="650"/>
      <c r="D502" s="650"/>
      <c r="E502" s="650"/>
      <c r="F502" s="650"/>
      <c r="G502" s="650"/>
      <c r="H502" s="650"/>
      <c r="I502" s="650"/>
      <c r="J502" s="651"/>
    </row>
    <row r="503" spans="1:10" ht="13.5" customHeight="1">
      <c r="A503" s="92" t="s">
        <v>705</v>
      </c>
      <c r="B503" s="649" t="s">
        <v>2113</v>
      </c>
      <c r="C503" s="650"/>
      <c r="D503" s="650"/>
      <c r="E503" s="650"/>
      <c r="F503" s="650"/>
      <c r="G503" s="650"/>
      <c r="H503" s="650"/>
      <c r="I503" s="650"/>
      <c r="J503" s="651"/>
    </row>
    <row r="504" spans="1:10" ht="13.5" customHeight="1">
      <c r="A504" s="92" t="s">
        <v>706</v>
      </c>
      <c r="B504" s="649" t="s">
        <v>1666</v>
      </c>
      <c r="C504" s="650"/>
      <c r="D504" s="650"/>
      <c r="E504" s="650"/>
      <c r="F504" s="650"/>
      <c r="G504" s="650"/>
      <c r="H504" s="650"/>
      <c r="I504" s="650"/>
      <c r="J504" s="651"/>
    </row>
    <row r="505" spans="1:10" ht="13.5" customHeight="1">
      <c r="A505" s="92" t="s">
        <v>707</v>
      </c>
      <c r="B505" s="649" t="s">
        <v>2444</v>
      </c>
      <c r="C505" s="650"/>
      <c r="D505" s="650"/>
      <c r="E505" s="650"/>
      <c r="F505" s="650"/>
      <c r="G505" s="650"/>
      <c r="H505" s="650"/>
      <c r="I505" s="650"/>
      <c r="J505" s="651"/>
    </row>
    <row r="506" spans="1:10" ht="13.5" customHeight="1">
      <c r="A506" s="92" t="s">
        <v>708</v>
      </c>
      <c r="B506" s="649" t="s">
        <v>2152</v>
      </c>
      <c r="C506" s="650"/>
      <c r="D506" s="650"/>
      <c r="E506" s="650"/>
      <c r="F506" s="650"/>
      <c r="G506" s="650"/>
      <c r="H506" s="650"/>
      <c r="I506" s="650"/>
      <c r="J506" s="651"/>
    </row>
    <row r="507" spans="1:10" ht="13.5" customHeight="1">
      <c r="A507" s="92" t="s">
        <v>709</v>
      </c>
      <c r="B507" s="649" t="s">
        <v>2463</v>
      </c>
      <c r="C507" s="650"/>
      <c r="D507" s="650"/>
      <c r="E507" s="650"/>
      <c r="F507" s="650"/>
      <c r="G507" s="650"/>
      <c r="H507" s="650"/>
      <c r="I507" s="650"/>
      <c r="J507" s="651"/>
    </row>
    <row r="508" spans="1:10" ht="13.5" customHeight="1">
      <c r="A508" s="92" t="s">
        <v>710</v>
      </c>
      <c r="B508" s="649" t="s">
        <v>2691</v>
      </c>
      <c r="C508" s="650"/>
      <c r="D508" s="650"/>
      <c r="E508" s="650"/>
      <c r="F508" s="650"/>
      <c r="G508" s="650"/>
      <c r="H508" s="650"/>
      <c r="I508" s="650"/>
      <c r="J508" s="651"/>
    </row>
    <row r="509" spans="1:10" ht="13.5" customHeight="1">
      <c r="A509" s="92" t="s">
        <v>711</v>
      </c>
      <c r="B509" s="649" t="s">
        <v>2632</v>
      </c>
      <c r="C509" s="650"/>
      <c r="D509" s="650"/>
      <c r="E509" s="650"/>
      <c r="F509" s="650"/>
      <c r="G509" s="650"/>
      <c r="H509" s="650"/>
      <c r="I509" s="650"/>
      <c r="J509" s="651"/>
    </row>
    <row r="510" spans="1:10" ht="13.5" customHeight="1">
      <c r="A510" s="92" t="s">
        <v>712</v>
      </c>
      <c r="B510" s="649" t="s">
        <v>2349</v>
      </c>
      <c r="C510" s="650"/>
      <c r="D510" s="650"/>
      <c r="E510" s="650"/>
      <c r="F510" s="650"/>
      <c r="G510" s="650"/>
      <c r="H510" s="650"/>
      <c r="I510" s="650"/>
      <c r="J510" s="651"/>
    </row>
    <row r="511" spans="1:10" ht="13.5" customHeight="1">
      <c r="A511" s="92" t="s">
        <v>713</v>
      </c>
      <c r="B511" s="649" t="s">
        <v>2044</v>
      </c>
      <c r="C511" s="650"/>
      <c r="D511" s="650"/>
      <c r="E511" s="650"/>
      <c r="F511" s="650"/>
      <c r="G511" s="650"/>
      <c r="H511" s="650"/>
      <c r="I511" s="650"/>
      <c r="J511" s="651"/>
    </row>
    <row r="512" spans="1:10" ht="13.5" customHeight="1">
      <c r="A512" s="92" t="s">
        <v>714</v>
      </c>
      <c r="B512" s="649" t="s">
        <v>2432</v>
      </c>
      <c r="C512" s="650"/>
      <c r="D512" s="650"/>
      <c r="E512" s="650"/>
      <c r="F512" s="650"/>
      <c r="G512" s="650"/>
      <c r="H512" s="650"/>
      <c r="I512" s="650"/>
      <c r="J512" s="651"/>
    </row>
    <row r="513" spans="1:10" ht="13.5" customHeight="1">
      <c r="A513" s="92" t="s">
        <v>715</v>
      </c>
      <c r="B513" s="649" t="s">
        <v>1928</v>
      </c>
      <c r="C513" s="650"/>
      <c r="D513" s="650"/>
      <c r="E513" s="650"/>
      <c r="F513" s="650"/>
      <c r="G513" s="650"/>
      <c r="H513" s="650"/>
      <c r="I513" s="650"/>
      <c r="J513" s="651"/>
    </row>
    <row r="514" spans="1:10" ht="13.5" customHeight="1">
      <c r="A514" s="92" t="s">
        <v>716</v>
      </c>
      <c r="B514" s="649" t="s">
        <v>1637</v>
      </c>
      <c r="C514" s="650"/>
      <c r="D514" s="650"/>
      <c r="E514" s="650"/>
      <c r="F514" s="650"/>
      <c r="G514" s="650"/>
      <c r="H514" s="650"/>
      <c r="I514" s="650"/>
      <c r="J514" s="651"/>
    </row>
    <row r="515" spans="1:10" ht="13.5" customHeight="1">
      <c r="A515" s="92" t="s">
        <v>717</v>
      </c>
      <c r="B515" s="649" t="s">
        <v>2327</v>
      </c>
      <c r="C515" s="650"/>
      <c r="D515" s="650"/>
      <c r="E515" s="650"/>
      <c r="F515" s="650"/>
      <c r="G515" s="650"/>
      <c r="H515" s="650"/>
      <c r="I515" s="650"/>
      <c r="J515" s="651"/>
    </row>
    <row r="516" spans="1:10" ht="13.5" customHeight="1">
      <c r="A516" s="92" t="s">
        <v>718</v>
      </c>
      <c r="B516" s="649" t="s">
        <v>2489</v>
      </c>
      <c r="C516" s="650"/>
      <c r="D516" s="650"/>
      <c r="E516" s="650"/>
      <c r="F516" s="650"/>
      <c r="G516" s="650"/>
      <c r="H516" s="650"/>
      <c r="I516" s="650"/>
      <c r="J516" s="651"/>
    </row>
    <row r="517" spans="1:10" ht="13.5" customHeight="1">
      <c r="A517" s="92" t="s">
        <v>719</v>
      </c>
      <c r="B517" s="649" t="s">
        <v>1660</v>
      </c>
      <c r="C517" s="650"/>
      <c r="D517" s="650"/>
      <c r="E517" s="650"/>
      <c r="F517" s="650"/>
      <c r="G517" s="650"/>
      <c r="H517" s="650"/>
      <c r="I517" s="650"/>
      <c r="J517" s="651"/>
    </row>
    <row r="518" spans="1:10" ht="13.5" customHeight="1">
      <c r="A518" s="92" t="s">
        <v>720</v>
      </c>
      <c r="B518" s="649" t="s">
        <v>2345</v>
      </c>
      <c r="C518" s="650"/>
      <c r="D518" s="650"/>
      <c r="E518" s="650"/>
      <c r="F518" s="650"/>
      <c r="G518" s="650"/>
      <c r="H518" s="650"/>
      <c r="I518" s="650"/>
      <c r="J518" s="651"/>
    </row>
    <row r="519" spans="1:10" ht="13.5" customHeight="1">
      <c r="A519" s="92" t="s">
        <v>721</v>
      </c>
      <c r="B519" s="649" t="s">
        <v>2069</v>
      </c>
      <c r="C519" s="650"/>
      <c r="D519" s="650"/>
      <c r="E519" s="650"/>
      <c r="F519" s="650"/>
      <c r="G519" s="650"/>
      <c r="H519" s="650"/>
      <c r="I519" s="650"/>
      <c r="J519" s="651"/>
    </row>
    <row r="520" spans="1:10" ht="13.5" customHeight="1">
      <c r="A520" s="92" t="s">
        <v>722</v>
      </c>
      <c r="B520" s="649" t="s">
        <v>2237</v>
      </c>
      <c r="C520" s="650"/>
      <c r="D520" s="650"/>
      <c r="E520" s="650"/>
      <c r="F520" s="650"/>
      <c r="G520" s="650"/>
      <c r="H520" s="650"/>
      <c r="I520" s="650"/>
      <c r="J520" s="651"/>
    </row>
    <row r="521" spans="1:10" ht="13.5" customHeight="1">
      <c r="A521" s="92" t="s">
        <v>723</v>
      </c>
      <c r="B521" s="649" t="s">
        <v>1875</v>
      </c>
      <c r="C521" s="650"/>
      <c r="D521" s="650"/>
      <c r="E521" s="650"/>
      <c r="F521" s="650"/>
      <c r="G521" s="650"/>
      <c r="H521" s="650"/>
      <c r="I521" s="650"/>
      <c r="J521" s="651"/>
    </row>
    <row r="522" spans="1:10" ht="13.5" customHeight="1">
      <c r="A522" s="92" t="s">
        <v>724</v>
      </c>
      <c r="B522" s="649" t="s">
        <v>2686</v>
      </c>
      <c r="C522" s="650"/>
      <c r="D522" s="650"/>
      <c r="E522" s="650"/>
      <c r="F522" s="650"/>
      <c r="G522" s="650"/>
      <c r="H522" s="650"/>
      <c r="I522" s="650"/>
      <c r="J522" s="651"/>
    </row>
    <row r="523" spans="1:10" ht="13.5" customHeight="1">
      <c r="A523" s="92" t="s">
        <v>725</v>
      </c>
      <c r="B523" s="649" t="s">
        <v>2273</v>
      </c>
      <c r="C523" s="650"/>
      <c r="D523" s="650"/>
      <c r="E523" s="650"/>
      <c r="F523" s="650"/>
      <c r="G523" s="650"/>
      <c r="H523" s="650"/>
      <c r="I523" s="650"/>
      <c r="J523" s="651"/>
    </row>
    <row r="524" spans="1:10" ht="13.5" customHeight="1">
      <c r="A524" s="92" t="s">
        <v>726</v>
      </c>
      <c r="B524" s="649" t="s">
        <v>2694</v>
      </c>
      <c r="C524" s="650"/>
      <c r="D524" s="650"/>
      <c r="E524" s="650"/>
      <c r="F524" s="650"/>
      <c r="G524" s="650"/>
      <c r="H524" s="650"/>
      <c r="I524" s="650"/>
      <c r="J524" s="651"/>
    </row>
    <row r="525" spans="1:10" ht="13.5" customHeight="1">
      <c r="A525" s="92" t="s">
        <v>727</v>
      </c>
      <c r="B525" s="649" t="s">
        <v>2690</v>
      </c>
      <c r="C525" s="650"/>
      <c r="D525" s="650"/>
      <c r="E525" s="650"/>
      <c r="F525" s="650"/>
      <c r="G525" s="650"/>
      <c r="H525" s="650"/>
      <c r="I525" s="650"/>
      <c r="J525" s="651"/>
    </row>
    <row r="526" spans="1:10" ht="13.5" customHeight="1">
      <c r="A526" s="92" t="s">
        <v>728</v>
      </c>
      <c r="B526" s="649" t="s">
        <v>2236</v>
      </c>
      <c r="C526" s="650"/>
      <c r="D526" s="650"/>
      <c r="E526" s="650"/>
      <c r="F526" s="650"/>
      <c r="G526" s="650"/>
      <c r="H526" s="650"/>
      <c r="I526" s="650"/>
      <c r="J526" s="651"/>
    </row>
    <row r="527" spans="1:10" ht="13.5" customHeight="1">
      <c r="A527" s="92" t="s">
        <v>729</v>
      </c>
      <c r="B527" s="649" t="s">
        <v>2609</v>
      </c>
      <c r="C527" s="650"/>
      <c r="D527" s="650"/>
      <c r="E527" s="650"/>
      <c r="F527" s="650"/>
      <c r="G527" s="650"/>
      <c r="H527" s="650"/>
      <c r="I527" s="650"/>
      <c r="J527" s="651"/>
    </row>
    <row r="528" spans="1:10" ht="13.5" customHeight="1">
      <c r="A528" s="92" t="s">
        <v>730</v>
      </c>
      <c r="B528" s="649" t="s">
        <v>2414</v>
      </c>
      <c r="C528" s="650"/>
      <c r="D528" s="650"/>
      <c r="E528" s="650"/>
      <c r="F528" s="650"/>
      <c r="G528" s="650"/>
      <c r="H528" s="650"/>
      <c r="I528" s="650"/>
      <c r="J528" s="651"/>
    </row>
    <row r="529" spans="1:10" ht="25.5" customHeight="1">
      <c r="A529" s="92" t="s">
        <v>731</v>
      </c>
      <c r="B529" s="649" t="s">
        <v>2744</v>
      </c>
      <c r="C529" s="650"/>
      <c r="D529" s="650"/>
      <c r="E529" s="650"/>
      <c r="F529" s="650"/>
      <c r="G529" s="650"/>
      <c r="H529" s="650"/>
      <c r="I529" s="650"/>
      <c r="J529" s="651"/>
    </row>
    <row r="530" spans="1:10" ht="13.5" customHeight="1">
      <c r="A530" s="92" t="s">
        <v>732</v>
      </c>
      <c r="B530" s="649" t="s">
        <v>2243</v>
      </c>
      <c r="C530" s="650"/>
      <c r="D530" s="650"/>
      <c r="E530" s="650"/>
      <c r="F530" s="650"/>
      <c r="G530" s="650"/>
      <c r="H530" s="650"/>
      <c r="I530" s="650"/>
      <c r="J530" s="651"/>
    </row>
    <row r="531" spans="1:10" ht="13.5" customHeight="1">
      <c r="A531" s="92" t="s">
        <v>733</v>
      </c>
      <c r="B531" s="649" t="s">
        <v>2398</v>
      </c>
      <c r="C531" s="650"/>
      <c r="D531" s="650"/>
      <c r="E531" s="650"/>
      <c r="F531" s="650"/>
      <c r="G531" s="650"/>
      <c r="H531" s="650"/>
      <c r="I531" s="650"/>
      <c r="J531" s="651"/>
    </row>
    <row r="532" spans="1:10" ht="13.5" customHeight="1">
      <c r="A532" s="92" t="s">
        <v>734</v>
      </c>
      <c r="B532" s="649" t="s">
        <v>1807</v>
      </c>
      <c r="C532" s="650"/>
      <c r="D532" s="650"/>
      <c r="E532" s="650"/>
      <c r="F532" s="650"/>
      <c r="G532" s="650"/>
      <c r="H532" s="650"/>
      <c r="I532" s="650"/>
      <c r="J532" s="651"/>
    </row>
    <row r="533" spans="1:10" ht="13.5" customHeight="1">
      <c r="A533" s="92" t="s">
        <v>735</v>
      </c>
      <c r="B533" s="649" t="s">
        <v>2148</v>
      </c>
      <c r="C533" s="650"/>
      <c r="D533" s="650"/>
      <c r="E533" s="650"/>
      <c r="F533" s="650"/>
      <c r="G533" s="650"/>
      <c r="H533" s="650"/>
      <c r="I533" s="650"/>
      <c r="J533" s="651"/>
    </row>
    <row r="534" spans="1:10" ht="13.5" customHeight="1">
      <c r="A534" s="92" t="s">
        <v>736</v>
      </c>
      <c r="B534" s="649" t="s">
        <v>2056</v>
      </c>
      <c r="C534" s="650"/>
      <c r="D534" s="650"/>
      <c r="E534" s="650"/>
      <c r="F534" s="650"/>
      <c r="G534" s="650"/>
      <c r="H534" s="650"/>
      <c r="I534" s="650"/>
      <c r="J534" s="651"/>
    </row>
    <row r="535" spans="1:10" ht="13.5" customHeight="1">
      <c r="A535" s="92" t="s">
        <v>737</v>
      </c>
      <c r="B535" s="649" t="s">
        <v>2135</v>
      </c>
      <c r="C535" s="650"/>
      <c r="D535" s="650"/>
      <c r="E535" s="650"/>
      <c r="F535" s="650"/>
      <c r="G535" s="650"/>
      <c r="H535" s="650"/>
      <c r="I535" s="650"/>
      <c r="J535" s="651"/>
    </row>
    <row r="536" spans="1:10" ht="13.5" customHeight="1">
      <c r="A536" s="92" t="s">
        <v>738</v>
      </c>
      <c r="B536" s="649" t="s">
        <v>2105</v>
      </c>
      <c r="C536" s="650"/>
      <c r="D536" s="650"/>
      <c r="E536" s="650"/>
      <c r="F536" s="650"/>
      <c r="G536" s="650"/>
      <c r="H536" s="650"/>
      <c r="I536" s="650"/>
      <c r="J536" s="651"/>
    </row>
    <row r="537" spans="1:10" ht="13.5" customHeight="1">
      <c r="A537" s="92" t="s">
        <v>739</v>
      </c>
      <c r="B537" s="649" t="s">
        <v>2343</v>
      </c>
      <c r="C537" s="650"/>
      <c r="D537" s="650"/>
      <c r="E537" s="650"/>
      <c r="F537" s="650"/>
      <c r="G537" s="650"/>
      <c r="H537" s="650"/>
      <c r="I537" s="650"/>
      <c r="J537" s="651"/>
    </row>
    <row r="538" spans="1:10" ht="13.5" customHeight="1">
      <c r="A538" s="92" t="s">
        <v>740</v>
      </c>
      <c r="B538" s="649" t="s">
        <v>1933</v>
      </c>
      <c r="C538" s="650"/>
      <c r="D538" s="650"/>
      <c r="E538" s="650"/>
      <c r="F538" s="650"/>
      <c r="G538" s="650"/>
      <c r="H538" s="650"/>
      <c r="I538" s="650"/>
      <c r="J538" s="651"/>
    </row>
    <row r="539" spans="1:10" ht="13.5" customHeight="1">
      <c r="A539" s="92" t="s">
        <v>741</v>
      </c>
      <c r="B539" s="649" t="s">
        <v>1602</v>
      </c>
      <c r="C539" s="650"/>
      <c r="D539" s="650"/>
      <c r="E539" s="650"/>
      <c r="F539" s="650"/>
      <c r="G539" s="650"/>
      <c r="H539" s="650"/>
      <c r="I539" s="650"/>
      <c r="J539" s="651"/>
    </row>
    <row r="540" spans="1:10" ht="13.5" customHeight="1">
      <c r="A540" s="92" t="s">
        <v>742</v>
      </c>
      <c r="B540" s="649" t="s">
        <v>2016</v>
      </c>
      <c r="C540" s="650"/>
      <c r="D540" s="650"/>
      <c r="E540" s="650"/>
      <c r="F540" s="650"/>
      <c r="G540" s="650"/>
      <c r="H540" s="650"/>
      <c r="I540" s="650"/>
      <c r="J540" s="651"/>
    </row>
    <row r="541" spans="1:10" ht="13.5" customHeight="1">
      <c r="A541" s="92" t="s">
        <v>743</v>
      </c>
      <c r="B541" s="649" t="s">
        <v>2368</v>
      </c>
      <c r="C541" s="650"/>
      <c r="D541" s="650"/>
      <c r="E541" s="650"/>
      <c r="F541" s="650"/>
      <c r="G541" s="650"/>
      <c r="H541" s="650"/>
      <c r="I541" s="650"/>
      <c r="J541" s="651"/>
    </row>
    <row r="542" spans="1:10" ht="13.5" customHeight="1">
      <c r="A542" s="92" t="s">
        <v>744</v>
      </c>
      <c r="B542" s="649" t="s">
        <v>2093</v>
      </c>
      <c r="C542" s="650"/>
      <c r="D542" s="650"/>
      <c r="E542" s="650"/>
      <c r="F542" s="650"/>
      <c r="G542" s="650"/>
      <c r="H542" s="650"/>
      <c r="I542" s="650"/>
      <c r="J542" s="651"/>
    </row>
    <row r="543" spans="1:10" ht="13.5" customHeight="1">
      <c r="A543" s="92" t="s">
        <v>745</v>
      </c>
      <c r="B543" s="649" t="s">
        <v>2439</v>
      </c>
      <c r="C543" s="650"/>
      <c r="D543" s="650"/>
      <c r="E543" s="650"/>
      <c r="F543" s="650"/>
      <c r="G543" s="650"/>
      <c r="H543" s="650"/>
      <c r="I543" s="650"/>
      <c r="J543" s="651"/>
    </row>
    <row r="544" spans="1:10" ht="13.5" customHeight="1">
      <c r="A544" s="92" t="s">
        <v>746</v>
      </c>
      <c r="B544" s="649" t="s">
        <v>2475</v>
      </c>
      <c r="C544" s="650"/>
      <c r="D544" s="650"/>
      <c r="E544" s="650"/>
      <c r="F544" s="650"/>
      <c r="G544" s="650"/>
      <c r="H544" s="650"/>
      <c r="I544" s="650"/>
      <c r="J544" s="651"/>
    </row>
    <row r="545" spans="1:10" ht="13.5" customHeight="1">
      <c r="A545" s="92" t="s">
        <v>747</v>
      </c>
      <c r="B545" s="649" t="s">
        <v>2682</v>
      </c>
      <c r="C545" s="650"/>
      <c r="D545" s="650"/>
      <c r="E545" s="650"/>
      <c r="F545" s="650"/>
      <c r="G545" s="650"/>
      <c r="H545" s="650"/>
      <c r="I545" s="650"/>
      <c r="J545" s="651"/>
    </row>
    <row r="546" spans="1:10" ht="13.5" customHeight="1">
      <c r="A546" s="92" t="s">
        <v>748</v>
      </c>
      <c r="B546" s="649" t="s">
        <v>1711</v>
      </c>
      <c r="C546" s="650"/>
      <c r="D546" s="650"/>
      <c r="E546" s="650"/>
      <c r="F546" s="650"/>
      <c r="G546" s="650"/>
      <c r="H546" s="650"/>
      <c r="I546" s="650"/>
      <c r="J546" s="651"/>
    </row>
    <row r="547" spans="1:10" ht="13.5" customHeight="1">
      <c r="A547" s="92" t="s">
        <v>749</v>
      </c>
      <c r="B547" s="649" t="s">
        <v>1973</v>
      </c>
      <c r="C547" s="650"/>
      <c r="D547" s="650"/>
      <c r="E547" s="650"/>
      <c r="F547" s="650"/>
      <c r="G547" s="650"/>
      <c r="H547" s="650"/>
      <c r="I547" s="650"/>
      <c r="J547" s="651"/>
    </row>
    <row r="548" spans="1:10" ht="13.5" customHeight="1">
      <c r="A548" s="92" t="s">
        <v>750</v>
      </c>
      <c r="B548" s="649" t="s">
        <v>2606</v>
      </c>
      <c r="C548" s="650"/>
      <c r="D548" s="650"/>
      <c r="E548" s="650"/>
      <c r="F548" s="650"/>
      <c r="G548" s="650"/>
      <c r="H548" s="650"/>
      <c r="I548" s="650"/>
      <c r="J548" s="651"/>
    </row>
    <row r="549" spans="1:10" ht="13.5" customHeight="1">
      <c r="A549" s="92" t="s">
        <v>751</v>
      </c>
      <c r="B549" s="649" t="s">
        <v>1608</v>
      </c>
      <c r="C549" s="650"/>
      <c r="D549" s="650"/>
      <c r="E549" s="650"/>
      <c r="F549" s="650"/>
      <c r="G549" s="650"/>
      <c r="H549" s="650"/>
      <c r="I549" s="650"/>
      <c r="J549" s="651"/>
    </row>
    <row r="550" spans="1:10" ht="13.5" customHeight="1">
      <c r="A550" s="92" t="s">
        <v>752</v>
      </c>
      <c r="B550" s="649" t="s">
        <v>2427</v>
      </c>
      <c r="C550" s="650"/>
      <c r="D550" s="650"/>
      <c r="E550" s="650"/>
      <c r="F550" s="650"/>
      <c r="G550" s="650"/>
      <c r="H550" s="650"/>
      <c r="I550" s="650"/>
      <c r="J550" s="651"/>
    </row>
    <row r="551" spans="1:10" ht="13.5" customHeight="1">
      <c r="A551" s="92" t="s">
        <v>753</v>
      </c>
      <c r="B551" s="649" t="s">
        <v>2131</v>
      </c>
      <c r="C551" s="650"/>
      <c r="D551" s="650"/>
      <c r="E551" s="650"/>
      <c r="F551" s="650"/>
      <c r="G551" s="650"/>
      <c r="H551" s="650"/>
      <c r="I551" s="650"/>
      <c r="J551" s="651"/>
    </row>
    <row r="552" spans="1:10" ht="25.5" customHeight="1">
      <c r="A552" s="92" t="s">
        <v>754</v>
      </c>
      <c r="B552" s="649" t="s">
        <v>2767</v>
      </c>
      <c r="C552" s="650"/>
      <c r="D552" s="650"/>
      <c r="E552" s="650"/>
      <c r="F552" s="650"/>
      <c r="G552" s="650"/>
      <c r="H552" s="650"/>
      <c r="I552" s="650"/>
      <c r="J552" s="651"/>
    </row>
    <row r="553" spans="1:10" ht="13.5" customHeight="1">
      <c r="A553" s="92" t="s">
        <v>755</v>
      </c>
      <c r="B553" s="649" t="s">
        <v>2457</v>
      </c>
      <c r="C553" s="650"/>
      <c r="D553" s="650"/>
      <c r="E553" s="650"/>
      <c r="F553" s="650"/>
      <c r="G553" s="650"/>
      <c r="H553" s="650"/>
      <c r="I553" s="650"/>
      <c r="J553" s="651"/>
    </row>
    <row r="554" spans="1:10" ht="13.5" customHeight="1">
      <c r="A554" s="92" t="s">
        <v>756</v>
      </c>
      <c r="B554" s="649" t="s">
        <v>1446</v>
      </c>
      <c r="C554" s="650"/>
      <c r="D554" s="650"/>
      <c r="E554" s="650"/>
      <c r="F554" s="650"/>
      <c r="G554" s="650"/>
      <c r="H554" s="650"/>
      <c r="I554" s="650"/>
      <c r="J554" s="651"/>
    </row>
    <row r="555" spans="1:10" ht="13.5" customHeight="1">
      <c r="A555" s="92" t="s">
        <v>757</v>
      </c>
      <c r="B555" s="649" t="s">
        <v>1423</v>
      </c>
      <c r="C555" s="650"/>
      <c r="D555" s="650"/>
      <c r="E555" s="650"/>
      <c r="F555" s="650"/>
      <c r="G555" s="650"/>
      <c r="H555" s="650"/>
      <c r="I555" s="650"/>
      <c r="J555" s="651"/>
    </row>
    <row r="556" spans="1:10" ht="13.5" customHeight="1">
      <c r="A556" s="92" t="s">
        <v>758</v>
      </c>
      <c r="B556" s="649" t="s">
        <v>1769</v>
      </c>
      <c r="C556" s="650"/>
      <c r="D556" s="650"/>
      <c r="E556" s="650"/>
      <c r="F556" s="650"/>
      <c r="G556" s="650"/>
      <c r="H556" s="650"/>
      <c r="I556" s="650"/>
      <c r="J556" s="651"/>
    </row>
    <row r="557" spans="1:10" ht="13.5" customHeight="1">
      <c r="A557" s="92" t="s">
        <v>759</v>
      </c>
      <c r="B557" s="649" t="s">
        <v>1793</v>
      </c>
      <c r="C557" s="650"/>
      <c r="D557" s="650"/>
      <c r="E557" s="650"/>
      <c r="F557" s="650"/>
      <c r="G557" s="650"/>
      <c r="H557" s="650"/>
      <c r="I557" s="650"/>
      <c r="J557" s="651"/>
    </row>
    <row r="558" spans="1:10" ht="13.5" customHeight="1">
      <c r="A558" s="92" t="s">
        <v>760</v>
      </c>
      <c r="B558" s="649" t="s">
        <v>2126</v>
      </c>
      <c r="C558" s="650"/>
      <c r="D558" s="650"/>
      <c r="E558" s="650"/>
      <c r="F558" s="650"/>
      <c r="G558" s="650"/>
      <c r="H558" s="650"/>
      <c r="I558" s="650"/>
      <c r="J558" s="651"/>
    </row>
    <row r="559" spans="1:10" ht="13.5" customHeight="1">
      <c r="A559" s="92" t="s">
        <v>761</v>
      </c>
      <c r="B559" s="649" t="s">
        <v>1978</v>
      </c>
      <c r="C559" s="650"/>
      <c r="D559" s="650"/>
      <c r="E559" s="650"/>
      <c r="F559" s="650"/>
      <c r="G559" s="650"/>
      <c r="H559" s="650"/>
      <c r="I559" s="650"/>
      <c r="J559" s="651"/>
    </row>
    <row r="560" spans="1:10" ht="13.5" customHeight="1">
      <c r="A560" s="92" t="s">
        <v>762</v>
      </c>
      <c r="B560" s="649" t="s">
        <v>2017</v>
      </c>
      <c r="C560" s="650"/>
      <c r="D560" s="650"/>
      <c r="E560" s="650"/>
      <c r="F560" s="650"/>
      <c r="G560" s="650"/>
      <c r="H560" s="650"/>
      <c r="I560" s="650"/>
      <c r="J560" s="651"/>
    </row>
    <row r="561" spans="1:10" ht="13.5" customHeight="1">
      <c r="A561" s="92" t="s">
        <v>763</v>
      </c>
      <c r="B561" s="649" t="s">
        <v>1565</v>
      </c>
      <c r="C561" s="650"/>
      <c r="D561" s="650"/>
      <c r="E561" s="650"/>
      <c r="F561" s="650"/>
      <c r="G561" s="650"/>
      <c r="H561" s="650"/>
      <c r="I561" s="650"/>
      <c r="J561" s="651"/>
    </row>
    <row r="562" spans="1:10" ht="13.5" customHeight="1">
      <c r="A562" s="92" t="s">
        <v>764</v>
      </c>
      <c r="B562" s="649" t="s">
        <v>2045</v>
      </c>
      <c r="C562" s="650"/>
      <c r="D562" s="650"/>
      <c r="E562" s="650"/>
      <c r="F562" s="650"/>
      <c r="G562" s="650"/>
      <c r="H562" s="650"/>
      <c r="I562" s="650"/>
      <c r="J562" s="651"/>
    </row>
    <row r="563" spans="1:10" ht="13.5" customHeight="1">
      <c r="A563" s="92" t="s">
        <v>765</v>
      </c>
      <c r="B563" s="649" t="s">
        <v>2305</v>
      </c>
      <c r="C563" s="650"/>
      <c r="D563" s="650"/>
      <c r="E563" s="650"/>
      <c r="F563" s="650"/>
      <c r="G563" s="650"/>
      <c r="H563" s="650"/>
      <c r="I563" s="650"/>
      <c r="J563" s="651"/>
    </row>
    <row r="564" spans="1:10" ht="13.5" customHeight="1">
      <c r="A564" s="92" t="s">
        <v>766</v>
      </c>
      <c r="B564" s="649" t="s">
        <v>1979</v>
      </c>
      <c r="C564" s="650"/>
      <c r="D564" s="650"/>
      <c r="E564" s="650"/>
      <c r="F564" s="650"/>
      <c r="G564" s="650"/>
      <c r="H564" s="650"/>
      <c r="I564" s="650"/>
      <c r="J564" s="651"/>
    </row>
    <row r="565" spans="1:10" ht="13.5" customHeight="1">
      <c r="A565" s="92" t="s">
        <v>767</v>
      </c>
      <c r="B565" s="649" t="s">
        <v>1575</v>
      </c>
      <c r="C565" s="650"/>
      <c r="D565" s="650"/>
      <c r="E565" s="650"/>
      <c r="F565" s="650"/>
      <c r="G565" s="650"/>
      <c r="H565" s="650"/>
      <c r="I565" s="650"/>
      <c r="J565" s="651"/>
    </row>
    <row r="566" spans="1:10" ht="13.5" customHeight="1">
      <c r="A566" s="92" t="s">
        <v>768</v>
      </c>
      <c r="B566" s="649" t="s">
        <v>2476</v>
      </c>
      <c r="C566" s="650"/>
      <c r="D566" s="650"/>
      <c r="E566" s="650"/>
      <c r="F566" s="650"/>
      <c r="G566" s="650"/>
      <c r="H566" s="650"/>
      <c r="I566" s="650"/>
      <c r="J566" s="651"/>
    </row>
    <row r="567" spans="1:10" ht="13.5" customHeight="1">
      <c r="A567" s="92" t="s">
        <v>769</v>
      </c>
      <c r="B567" s="649" t="s">
        <v>2338</v>
      </c>
      <c r="C567" s="650"/>
      <c r="D567" s="650"/>
      <c r="E567" s="650"/>
      <c r="F567" s="650"/>
      <c r="G567" s="650"/>
      <c r="H567" s="650"/>
      <c r="I567" s="650"/>
      <c r="J567" s="651"/>
    </row>
    <row r="568" spans="1:10" ht="13.5" customHeight="1">
      <c r="A568" s="92" t="s">
        <v>770</v>
      </c>
      <c r="B568" s="649" t="s">
        <v>2073</v>
      </c>
      <c r="C568" s="650"/>
      <c r="D568" s="650"/>
      <c r="E568" s="650"/>
      <c r="F568" s="650"/>
      <c r="G568" s="650"/>
      <c r="H568" s="650"/>
      <c r="I568" s="650"/>
      <c r="J568" s="651"/>
    </row>
    <row r="569" spans="1:10" ht="13.5" customHeight="1">
      <c r="A569" s="92" t="s">
        <v>771</v>
      </c>
      <c r="B569" s="649" t="s">
        <v>2265</v>
      </c>
      <c r="C569" s="650"/>
      <c r="D569" s="650"/>
      <c r="E569" s="650"/>
      <c r="F569" s="650"/>
      <c r="G569" s="650"/>
      <c r="H569" s="650"/>
      <c r="I569" s="650"/>
      <c r="J569" s="651"/>
    </row>
    <row r="570" spans="1:10" ht="13.5" customHeight="1">
      <c r="A570" s="92" t="s">
        <v>772</v>
      </c>
      <c r="B570" s="649" t="s">
        <v>2312</v>
      </c>
      <c r="C570" s="650"/>
      <c r="D570" s="650"/>
      <c r="E570" s="650"/>
      <c r="F570" s="650"/>
      <c r="G570" s="650"/>
      <c r="H570" s="650"/>
      <c r="I570" s="650"/>
      <c r="J570" s="651"/>
    </row>
    <row r="571" spans="1:10" ht="13.5" customHeight="1">
      <c r="A571" s="92" t="s">
        <v>773</v>
      </c>
      <c r="B571" s="649" t="s">
        <v>1561</v>
      </c>
      <c r="C571" s="650"/>
      <c r="D571" s="650"/>
      <c r="E571" s="650"/>
      <c r="F571" s="650"/>
      <c r="G571" s="650"/>
      <c r="H571" s="650"/>
      <c r="I571" s="650"/>
      <c r="J571" s="651"/>
    </row>
    <row r="572" spans="1:10" ht="13.5" customHeight="1">
      <c r="A572" s="92" t="s">
        <v>774</v>
      </c>
      <c r="B572" s="649" t="s">
        <v>2201</v>
      </c>
      <c r="C572" s="650"/>
      <c r="D572" s="650"/>
      <c r="E572" s="650"/>
      <c r="F572" s="650"/>
      <c r="G572" s="650"/>
      <c r="H572" s="650"/>
      <c r="I572" s="650"/>
      <c r="J572" s="651"/>
    </row>
    <row r="573" spans="1:10" ht="13.5" customHeight="1">
      <c r="A573" s="92" t="s">
        <v>775</v>
      </c>
      <c r="B573" s="649" t="s">
        <v>2362</v>
      </c>
      <c r="C573" s="650"/>
      <c r="D573" s="650"/>
      <c r="E573" s="650"/>
      <c r="F573" s="650"/>
      <c r="G573" s="650"/>
      <c r="H573" s="650"/>
      <c r="I573" s="650"/>
      <c r="J573" s="651"/>
    </row>
    <row r="574" spans="1:10" ht="13.5" customHeight="1">
      <c r="A574" s="92" t="s">
        <v>776</v>
      </c>
      <c r="B574" s="649" t="s">
        <v>2166</v>
      </c>
      <c r="C574" s="650"/>
      <c r="D574" s="650"/>
      <c r="E574" s="650"/>
      <c r="F574" s="650"/>
      <c r="G574" s="650"/>
      <c r="H574" s="650"/>
      <c r="I574" s="650"/>
      <c r="J574" s="651"/>
    </row>
    <row r="575" spans="1:10" ht="13.5" customHeight="1">
      <c r="A575" s="92" t="s">
        <v>777</v>
      </c>
      <c r="B575" s="649" t="s">
        <v>2263</v>
      </c>
      <c r="C575" s="650"/>
      <c r="D575" s="650"/>
      <c r="E575" s="650"/>
      <c r="F575" s="650"/>
      <c r="G575" s="650"/>
      <c r="H575" s="650"/>
      <c r="I575" s="650"/>
      <c r="J575" s="651"/>
    </row>
    <row r="576" spans="1:10" ht="13.5" customHeight="1">
      <c r="A576" s="92" t="s">
        <v>778</v>
      </c>
      <c r="B576" s="649" t="s">
        <v>1737</v>
      </c>
      <c r="C576" s="650"/>
      <c r="D576" s="650"/>
      <c r="E576" s="650"/>
      <c r="F576" s="650"/>
      <c r="G576" s="650"/>
      <c r="H576" s="650"/>
      <c r="I576" s="650"/>
      <c r="J576" s="651"/>
    </row>
    <row r="577" spans="1:10" ht="25.5" customHeight="1">
      <c r="A577" s="92" t="s">
        <v>779</v>
      </c>
      <c r="B577" s="649" t="s">
        <v>2764</v>
      </c>
      <c r="C577" s="650"/>
      <c r="D577" s="650"/>
      <c r="E577" s="650"/>
      <c r="F577" s="650"/>
      <c r="G577" s="650"/>
      <c r="H577" s="650"/>
      <c r="I577" s="650"/>
      <c r="J577" s="651"/>
    </row>
    <row r="578" spans="1:10" ht="13.5" customHeight="1">
      <c r="A578" s="92" t="s">
        <v>780</v>
      </c>
      <c r="B578" s="649" t="s">
        <v>2666</v>
      </c>
      <c r="C578" s="650"/>
      <c r="D578" s="650"/>
      <c r="E578" s="650"/>
      <c r="F578" s="650"/>
      <c r="G578" s="650"/>
      <c r="H578" s="650"/>
      <c r="I578" s="650"/>
      <c r="J578" s="651"/>
    </row>
    <row r="579" spans="1:10" ht="13.5" customHeight="1">
      <c r="A579" s="92" t="s">
        <v>781</v>
      </c>
      <c r="B579" s="649" t="s">
        <v>2404</v>
      </c>
      <c r="C579" s="650"/>
      <c r="D579" s="650"/>
      <c r="E579" s="650"/>
      <c r="F579" s="650"/>
      <c r="G579" s="650"/>
      <c r="H579" s="650"/>
      <c r="I579" s="650"/>
      <c r="J579" s="651"/>
    </row>
    <row r="580" spans="1:10" ht="13.5" customHeight="1">
      <c r="A580" s="92" t="s">
        <v>782</v>
      </c>
      <c r="B580" s="649" t="s">
        <v>2665</v>
      </c>
      <c r="C580" s="650"/>
      <c r="D580" s="650"/>
      <c r="E580" s="650"/>
      <c r="F580" s="650"/>
      <c r="G580" s="650"/>
      <c r="H580" s="650"/>
      <c r="I580" s="650"/>
      <c r="J580" s="651"/>
    </row>
    <row r="581" spans="1:10" ht="13.5" customHeight="1">
      <c r="A581" s="92" t="s">
        <v>783</v>
      </c>
      <c r="B581" s="649" t="s">
        <v>1790</v>
      </c>
      <c r="C581" s="650"/>
      <c r="D581" s="650"/>
      <c r="E581" s="650"/>
      <c r="F581" s="650"/>
      <c r="G581" s="650"/>
      <c r="H581" s="650"/>
      <c r="I581" s="650"/>
      <c r="J581" s="651"/>
    </row>
    <row r="582" spans="1:10" ht="13.5" customHeight="1">
      <c r="A582" s="92" t="s">
        <v>784</v>
      </c>
      <c r="B582" s="649" t="s">
        <v>2477</v>
      </c>
      <c r="C582" s="650"/>
      <c r="D582" s="650"/>
      <c r="E582" s="650"/>
      <c r="F582" s="650"/>
      <c r="G582" s="650"/>
      <c r="H582" s="650"/>
      <c r="I582" s="650"/>
      <c r="J582" s="651"/>
    </row>
    <row r="583" spans="1:10" ht="13.5" customHeight="1">
      <c r="A583" s="92" t="s">
        <v>785</v>
      </c>
      <c r="B583" s="649" t="s">
        <v>1901</v>
      </c>
      <c r="C583" s="650"/>
      <c r="D583" s="650"/>
      <c r="E583" s="650"/>
      <c r="F583" s="650"/>
      <c r="G583" s="650"/>
      <c r="H583" s="650"/>
      <c r="I583" s="650"/>
      <c r="J583" s="651"/>
    </row>
    <row r="584" spans="1:10" ht="13.5" customHeight="1">
      <c r="A584" s="92" t="s">
        <v>786</v>
      </c>
      <c r="B584" s="649" t="s">
        <v>2340</v>
      </c>
      <c r="C584" s="650"/>
      <c r="D584" s="650"/>
      <c r="E584" s="650"/>
      <c r="F584" s="650"/>
      <c r="G584" s="650"/>
      <c r="H584" s="650"/>
      <c r="I584" s="650"/>
      <c r="J584" s="651"/>
    </row>
    <row r="585" spans="1:10" ht="13.5" customHeight="1">
      <c r="A585" s="92" t="s">
        <v>787</v>
      </c>
      <c r="B585" s="649" t="s">
        <v>2020</v>
      </c>
      <c r="C585" s="650"/>
      <c r="D585" s="650"/>
      <c r="E585" s="650"/>
      <c r="F585" s="650"/>
      <c r="G585" s="650"/>
      <c r="H585" s="650"/>
      <c r="I585" s="650"/>
      <c r="J585" s="651"/>
    </row>
    <row r="586" spans="1:10" ht="13.5" customHeight="1">
      <c r="A586" s="92" t="s">
        <v>788</v>
      </c>
      <c r="B586" s="649" t="s">
        <v>2048</v>
      </c>
      <c r="C586" s="650"/>
      <c r="D586" s="650"/>
      <c r="E586" s="650"/>
      <c r="F586" s="650"/>
      <c r="G586" s="650"/>
      <c r="H586" s="650"/>
      <c r="I586" s="650"/>
      <c r="J586" s="651"/>
    </row>
    <row r="587" spans="1:10" ht="13.5" customHeight="1">
      <c r="A587" s="92" t="s">
        <v>789</v>
      </c>
      <c r="B587" s="649" t="s">
        <v>2147</v>
      </c>
      <c r="C587" s="650"/>
      <c r="D587" s="650"/>
      <c r="E587" s="650"/>
      <c r="F587" s="650"/>
      <c r="G587" s="650"/>
      <c r="H587" s="650"/>
      <c r="I587" s="650"/>
      <c r="J587" s="651"/>
    </row>
    <row r="588" spans="1:10" ht="13.5" customHeight="1">
      <c r="A588" s="92" t="s">
        <v>790</v>
      </c>
      <c r="B588" s="649" t="s">
        <v>1540</v>
      </c>
      <c r="C588" s="650"/>
      <c r="D588" s="650"/>
      <c r="E588" s="650"/>
      <c r="F588" s="650"/>
      <c r="G588" s="650"/>
      <c r="H588" s="650"/>
      <c r="I588" s="650"/>
      <c r="J588" s="651"/>
    </row>
    <row r="589" spans="1:10" ht="13.5" customHeight="1">
      <c r="A589" s="92" t="s">
        <v>791</v>
      </c>
      <c r="B589" s="649" t="s">
        <v>2615</v>
      </c>
      <c r="C589" s="650"/>
      <c r="D589" s="650"/>
      <c r="E589" s="650"/>
      <c r="F589" s="650"/>
      <c r="G589" s="650"/>
      <c r="H589" s="650"/>
      <c r="I589" s="650"/>
      <c r="J589" s="651"/>
    </row>
    <row r="590" spans="1:10" ht="13.5" customHeight="1">
      <c r="A590" s="92" t="s">
        <v>792</v>
      </c>
      <c r="B590" s="649" t="s">
        <v>2545</v>
      </c>
      <c r="C590" s="650"/>
      <c r="D590" s="650"/>
      <c r="E590" s="650"/>
      <c r="F590" s="650"/>
      <c r="G590" s="650"/>
      <c r="H590" s="650"/>
      <c r="I590" s="650"/>
      <c r="J590" s="651"/>
    </row>
    <row r="591" spans="1:10" ht="13.5" customHeight="1">
      <c r="A591" s="92" t="s">
        <v>793</v>
      </c>
      <c r="B591" s="649" t="s">
        <v>2165</v>
      </c>
      <c r="C591" s="650"/>
      <c r="D591" s="650"/>
      <c r="E591" s="650"/>
      <c r="F591" s="650"/>
      <c r="G591" s="650"/>
      <c r="H591" s="650"/>
      <c r="I591" s="650"/>
      <c r="J591" s="651"/>
    </row>
    <row r="592" spans="1:10" ht="13.5" customHeight="1">
      <c r="A592" s="92" t="s">
        <v>794</v>
      </c>
      <c r="B592" s="649" t="s">
        <v>1634</v>
      </c>
      <c r="C592" s="650"/>
      <c r="D592" s="650"/>
      <c r="E592" s="650"/>
      <c r="F592" s="650"/>
      <c r="G592" s="650"/>
      <c r="H592" s="650"/>
      <c r="I592" s="650"/>
      <c r="J592" s="651"/>
    </row>
    <row r="593" spans="1:10" ht="13.5" customHeight="1">
      <c r="A593" s="92" t="s">
        <v>795</v>
      </c>
      <c r="B593" s="649" t="s">
        <v>1736</v>
      </c>
      <c r="C593" s="650"/>
      <c r="D593" s="650"/>
      <c r="E593" s="650"/>
      <c r="F593" s="650"/>
      <c r="G593" s="650"/>
      <c r="H593" s="650"/>
      <c r="I593" s="650"/>
      <c r="J593" s="651"/>
    </row>
    <row r="594" spans="1:10" ht="13.5" customHeight="1">
      <c r="A594" s="92" t="s">
        <v>796</v>
      </c>
      <c r="B594" s="649" t="s">
        <v>1370</v>
      </c>
      <c r="C594" s="650"/>
      <c r="D594" s="650"/>
      <c r="E594" s="650"/>
      <c r="F594" s="650"/>
      <c r="G594" s="650"/>
      <c r="H594" s="650"/>
      <c r="I594" s="650"/>
      <c r="J594" s="651"/>
    </row>
    <row r="595" spans="1:10" ht="13.5" customHeight="1">
      <c r="A595" s="92" t="s">
        <v>797</v>
      </c>
      <c r="B595" s="649" t="s">
        <v>1696</v>
      </c>
      <c r="C595" s="650"/>
      <c r="D595" s="650"/>
      <c r="E595" s="650"/>
      <c r="F595" s="650"/>
      <c r="G595" s="650"/>
      <c r="H595" s="650"/>
      <c r="I595" s="650"/>
      <c r="J595" s="651"/>
    </row>
    <row r="596" spans="1:10" ht="13.5" customHeight="1">
      <c r="A596" s="92" t="s">
        <v>798</v>
      </c>
      <c r="B596" s="649" t="s">
        <v>1942</v>
      </c>
      <c r="C596" s="650"/>
      <c r="D596" s="650"/>
      <c r="E596" s="650"/>
      <c r="F596" s="650"/>
      <c r="G596" s="650"/>
      <c r="H596" s="650"/>
      <c r="I596" s="650"/>
      <c r="J596" s="651"/>
    </row>
    <row r="597" spans="1:10" ht="13.5" customHeight="1">
      <c r="A597" s="92" t="s">
        <v>799</v>
      </c>
      <c r="B597" s="649" t="s">
        <v>1954</v>
      </c>
      <c r="C597" s="650"/>
      <c r="D597" s="650"/>
      <c r="E597" s="650"/>
      <c r="F597" s="650"/>
      <c r="G597" s="650"/>
      <c r="H597" s="650"/>
      <c r="I597" s="650"/>
      <c r="J597" s="651"/>
    </row>
    <row r="598" spans="1:10" ht="13.5" customHeight="1">
      <c r="A598" s="92" t="s">
        <v>800</v>
      </c>
      <c r="B598" s="649" t="s">
        <v>2158</v>
      </c>
      <c r="C598" s="650"/>
      <c r="D598" s="650"/>
      <c r="E598" s="650"/>
      <c r="F598" s="650"/>
      <c r="G598" s="650"/>
      <c r="H598" s="650"/>
      <c r="I598" s="650"/>
      <c r="J598" s="651"/>
    </row>
    <row r="599" spans="1:10" ht="13.5" customHeight="1">
      <c r="A599" s="92" t="s">
        <v>801</v>
      </c>
      <c r="B599" s="649" t="s">
        <v>2350</v>
      </c>
      <c r="C599" s="650"/>
      <c r="D599" s="650"/>
      <c r="E599" s="650"/>
      <c r="F599" s="650"/>
      <c r="G599" s="650"/>
      <c r="H599" s="650"/>
      <c r="I599" s="650"/>
      <c r="J599" s="651"/>
    </row>
    <row r="600" spans="1:10" ht="13.5" customHeight="1">
      <c r="A600" s="92" t="s">
        <v>802</v>
      </c>
      <c r="B600" s="649" t="s">
        <v>1609</v>
      </c>
      <c r="C600" s="650"/>
      <c r="D600" s="650"/>
      <c r="E600" s="650"/>
      <c r="F600" s="650"/>
      <c r="G600" s="650"/>
      <c r="H600" s="650"/>
      <c r="I600" s="650"/>
      <c r="J600" s="651"/>
    </row>
    <row r="601" spans="1:10" ht="13.5" customHeight="1">
      <c r="A601" s="92" t="s">
        <v>803</v>
      </c>
      <c r="B601" s="649" t="s">
        <v>1803</v>
      </c>
      <c r="C601" s="650"/>
      <c r="D601" s="650"/>
      <c r="E601" s="650"/>
      <c r="F601" s="650"/>
      <c r="G601" s="650"/>
      <c r="H601" s="650"/>
      <c r="I601" s="650"/>
      <c r="J601" s="651"/>
    </row>
    <row r="602" spans="1:10" ht="13.5" customHeight="1">
      <c r="A602" s="92" t="s">
        <v>804</v>
      </c>
      <c r="B602" s="649" t="s">
        <v>2217</v>
      </c>
      <c r="C602" s="650"/>
      <c r="D602" s="650"/>
      <c r="E602" s="650"/>
      <c r="F602" s="650"/>
      <c r="G602" s="650"/>
      <c r="H602" s="650"/>
      <c r="I602" s="650"/>
      <c r="J602" s="651"/>
    </row>
    <row r="603" spans="1:10" ht="13.5" customHeight="1">
      <c r="A603" s="92" t="s">
        <v>805</v>
      </c>
      <c r="B603" s="649" t="s">
        <v>2400</v>
      </c>
      <c r="C603" s="650"/>
      <c r="D603" s="650"/>
      <c r="E603" s="650"/>
      <c r="F603" s="650"/>
      <c r="G603" s="650"/>
      <c r="H603" s="650"/>
      <c r="I603" s="650"/>
      <c r="J603" s="651"/>
    </row>
    <row r="604" spans="1:10" ht="13.5" customHeight="1">
      <c r="A604" s="92" t="s">
        <v>806</v>
      </c>
      <c r="B604" s="649" t="s">
        <v>2230</v>
      </c>
      <c r="C604" s="650"/>
      <c r="D604" s="650"/>
      <c r="E604" s="650"/>
      <c r="F604" s="650"/>
      <c r="G604" s="650"/>
      <c r="H604" s="650"/>
      <c r="I604" s="650"/>
      <c r="J604" s="651"/>
    </row>
    <row r="605" spans="1:10" ht="13.5" customHeight="1">
      <c r="A605" s="92" t="s">
        <v>807</v>
      </c>
      <c r="B605" s="649" t="s">
        <v>1760</v>
      </c>
      <c r="C605" s="650"/>
      <c r="D605" s="650"/>
      <c r="E605" s="650"/>
      <c r="F605" s="650"/>
      <c r="G605" s="650"/>
      <c r="H605" s="650"/>
      <c r="I605" s="650"/>
      <c r="J605" s="651"/>
    </row>
    <row r="606" spans="1:10" ht="13.5" customHeight="1">
      <c r="A606" s="92" t="s">
        <v>808</v>
      </c>
      <c r="B606" s="649" t="s">
        <v>2428</v>
      </c>
      <c r="C606" s="650"/>
      <c r="D606" s="650"/>
      <c r="E606" s="650"/>
      <c r="F606" s="650"/>
      <c r="G606" s="650"/>
      <c r="H606" s="650"/>
      <c r="I606" s="650"/>
      <c r="J606" s="651"/>
    </row>
    <row r="607" spans="1:10" ht="13.5" customHeight="1">
      <c r="A607" s="92" t="s">
        <v>809</v>
      </c>
      <c r="B607" s="649" t="s">
        <v>2451</v>
      </c>
      <c r="C607" s="650"/>
      <c r="D607" s="650"/>
      <c r="E607" s="650"/>
      <c r="F607" s="650"/>
      <c r="G607" s="650"/>
      <c r="H607" s="650"/>
      <c r="I607" s="650"/>
      <c r="J607" s="651"/>
    </row>
    <row r="608" spans="1:10" ht="13.5" customHeight="1">
      <c r="A608" s="92" t="s">
        <v>810</v>
      </c>
      <c r="B608" s="649" t="s">
        <v>2203</v>
      </c>
      <c r="C608" s="650"/>
      <c r="D608" s="650"/>
      <c r="E608" s="650"/>
      <c r="F608" s="650"/>
      <c r="G608" s="650"/>
      <c r="H608" s="650"/>
      <c r="I608" s="650"/>
      <c r="J608" s="651"/>
    </row>
    <row r="609" spans="1:10" ht="13.5" customHeight="1">
      <c r="A609" s="92" t="s">
        <v>811</v>
      </c>
      <c r="B609" s="649" t="s">
        <v>2169</v>
      </c>
      <c r="C609" s="650"/>
      <c r="D609" s="650"/>
      <c r="E609" s="650"/>
      <c r="F609" s="650"/>
      <c r="G609" s="650"/>
      <c r="H609" s="650"/>
      <c r="I609" s="650"/>
      <c r="J609" s="651"/>
    </row>
    <row r="610" spans="1:10" ht="13.5" customHeight="1">
      <c r="A610" s="92" t="s">
        <v>812</v>
      </c>
      <c r="B610" s="649" t="s">
        <v>1656</v>
      </c>
      <c r="C610" s="650"/>
      <c r="D610" s="650"/>
      <c r="E610" s="650"/>
      <c r="F610" s="650"/>
      <c r="G610" s="650"/>
      <c r="H610" s="650"/>
      <c r="I610" s="650"/>
      <c r="J610" s="651"/>
    </row>
    <row r="611" spans="1:10" ht="13.5" customHeight="1">
      <c r="A611" s="92" t="s">
        <v>813</v>
      </c>
      <c r="B611" s="649" t="s">
        <v>2490</v>
      </c>
      <c r="C611" s="650"/>
      <c r="D611" s="650"/>
      <c r="E611" s="650"/>
      <c r="F611" s="650"/>
      <c r="G611" s="650"/>
      <c r="H611" s="650"/>
      <c r="I611" s="650"/>
      <c r="J611" s="651"/>
    </row>
    <row r="612" spans="1:10" ht="13.5" customHeight="1">
      <c r="A612" s="92" t="s">
        <v>814</v>
      </c>
      <c r="B612" s="649" t="s">
        <v>2492</v>
      </c>
      <c r="C612" s="650"/>
      <c r="D612" s="650"/>
      <c r="E612" s="650"/>
      <c r="F612" s="650"/>
      <c r="G612" s="650"/>
      <c r="H612" s="650"/>
      <c r="I612" s="650"/>
      <c r="J612" s="651"/>
    </row>
    <row r="613" spans="1:10" ht="13.5" customHeight="1">
      <c r="A613" s="92" t="s">
        <v>815</v>
      </c>
      <c r="B613" s="649" t="s">
        <v>2311</v>
      </c>
      <c r="C613" s="650"/>
      <c r="D613" s="650"/>
      <c r="E613" s="650"/>
      <c r="F613" s="650"/>
      <c r="G613" s="650"/>
      <c r="H613" s="650"/>
      <c r="I613" s="650"/>
      <c r="J613" s="651"/>
    </row>
    <row r="614" spans="1:10" ht="13.5" customHeight="1">
      <c r="A614" s="92" t="s">
        <v>816</v>
      </c>
      <c r="B614" s="649" t="s">
        <v>1741</v>
      </c>
      <c r="C614" s="650"/>
      <c r="D614" s="650"/>
      <c r="E614" s="650"/>
      <c r="F614" s="650"/>
      <c r="G614" s="650"/>
      <c r="H614" s="650"/>
      <c r="I614" s="650"/>
      <c r="J614" s="651"/>
    </row>
    <row r="615" spans="1:10" ht="13.5" customHeight="1">
      <c r="A615" s="92" t="s">
        <v>817</v>
      </c>
      <c r="B615" s="649" t="s">
        <v>2299</v>
      </c>
      <c r="C615" s="650"/>
      <c r="D615" s="650"/>
      <c r="E615" s="650"/>
      <c r="F615" s="650"/>
      <c r="G615" s="650"/>
      <c r="H615" s="650"/>
      <c r="I615" s="650"/>
      <c r="J615" s="651"/>
    </row>
    <row r="616" spans="1:10" ht="13.5" customHeight="1">
      <c r="A616" s="92" t="s">
        <v>818</v>
      </c>
      <c r="B616" s="649" t="s">
        <v>2301</v>
      </c>
      <c r="C616" s="650"/>
      <c r="D616" s="650"/>
      <c r="E616" s="650"/>
      <c r="F616" s="650"/>
      <c r="G616" s="650"/>
      <c r="H616" s="650"/>
      <c r="I616" s="650"/>
      <c r="J616" s="651"/>
    </row>
    <row r="617" spans="1:10" ht="13.5" customHeight="1">
      <c r="A617" s="92" t="s">
        <v>819</v>
      </c>
      <c r="B617" s="649" t="s">
        <v>2399</v>
      </c>
      <c r="C617" s="650"/>
      <c r="D617" s="650"/>
      <c r="E617" s="650"/>
      <c r="F617" s="650"/>
      <c r="G617" s="650"/>
      <c r="H617" s="650"/>
      <c r="I617" s="650"/>
      <c r="J617" s="651"/>
    </row>
    <row r="618" spans="1:10" ht="13.5" customHeight="1">
      <c r="A618" s="92" t="s">
        <v>820</v>
      </c>
      <c r="B618" s="649" t="s">
        <v>2664</v>
      </c>
      <c r="C618" s="650"/>
      <c r="D618" s="650"/>
      <c r="E618" s="650"/>
      <c r="F618" s="650"/>
      <c r="G618" s="650"/>
      <c r="H618" s="650"/>
      <c r="I618" s="650"/>
      <c r="J618" s="651"/>
    </row>
    <row r="619" spans="1:10" ht="13.5" customHeight="1">
      <c r="A619" s="92" t="s">
        <v>821</v>
      </c>
      <c r="B619" s="649" t="s">
        <v>2670</v>
      </c>
      <c r="C619" s="650"/>
      <c r="D619" s="650"/>
      <c r="E619" s="650"/>
      <c r="F619" s="650"/>
      <c r="G619" s="650"/>
      <c r="H619" s="650"/>
      <c r="I619" s="650"/>
      <c r="J619" s="651"/>
    </row>
    <row r="620" spans="1:10" ht="13.5" customHeight="1">
      <c r="A620" s="92" t="s">
        <v>822</v>
      </c>
      <c r="B620" s="649" t="s">
        <v>2084</v>
      </c>
      <c r="C620" s="650"/>
      <c r="D620" s="650"/>
      <c r="E620" s="650"/>
      <c r="F620" s="650"/>
      <c r="G620" s="650"/>
      <c r="H620" s="650"/>
      <c r="I620" s="650"/>
      <c r="J620" s="651"/>
    </row>
    <row r="621" spans="1:10" ht="13.5" customHeight="1">
      <c r="A621" s="214" t="s">
        <v>824</v>
      </c>
      <c r="B621" s="655" t="s">
        <v>2310</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1943</v>
      </c>
      <c r="B1" s="273"/>
      <c r="C1" s="107" t="s">
        <v>842</v>
      </c>
      <c r="D1" s="104" t="s">
        <v>1016</v>
      </c>
      <c r="E1" s="104" t="s">
        <v>154</v>
      </c>
      <c r="F1" s="125" t="s">
        <v>987</v>
      </c>
      <c r="G1" s="104" t="s">
        <v>840</v>
      </c>
      <c r="H1" s="125" t="s">
        <v>839</v>
      </c>
      <c r="I1" s="104" t="s">
        <v>1069</v>
      </c>
      <c r="J1" s="105"/>
    </row>
    <row r="2" spans="1:10" s="3" customFormat="1" ht="19.5" customHeight="1">
      <c r="A2" s="274"/>
      <c r="B2" s="275"/>
      <c r="C2" s="108" t="s">
        <v>1079</v>
      </c>
      <c r="D2" s="109" t="s">
        <v>915</v>
      </c>
      <c r="E2" s="109" t="s">
        <v>1161</v>
      </c>
      <c r="F2" s="109" t="s">
        <v>828</v>
      </c>
      <c r="G2" s="109" t="s">
        <v>982</v>
      </c>
      <c r="H2" s="109" t="s">
        <v>902</v>
      </c>
      <c r="I2" s="110" t="s">
        <v>845</v>
      </c>
      <c r="J2" s="106"/>
    </row>
    <row r="3" spans="1:10" s="3" customFormat="1" ht="38.25" customHeight="1">
      <c r="A3" s="664" t="s">
        <v>2841</v>
      </c>
      <c r="B3" s="665"/>
      <c r="C3" s="665"/>
      <c r="D3" s="665"/>
      <c r="E3" s="665"/>
      <c r="F3" s="665"/>
      <c r="G3" s="665"/>
      <c r="H3" s="665"/>
      <c r="I3" s="665"/>
      <c r="J3" s="665"/>
    </row>
    <row r="4" spans="1:10" ht="25.5" customHeight="1">
      <c r="A4" s="83" t="s">
        <v>1274</v>
      </c>
      <c r="B4" s="666" t="s">
        <v>1965</v>
      </c>
      <c r="C4" s="667"/>
      <c r="E4" s="83" t="s">
        <v>1274</v>
      </c>
      <c r="F4" s="666" t="s">
        <v>1965</v>
      </c>
      <c r="G4" s="667"/>
      <c r="I4" s="83" t="s">
        <v>1274</v>
      </c>
      <c r="J4" s="84" t="s">
        <v>1965</v>
      </c>
    </row>
    <row r="5" spans="1:10" ht="13.5" customHeight="1">
      <c r="A5" s="85">
        <v>1</v>
      </c>
      <c r="B5" s="668" t="s">
        <v>1644</v>
      </c>
      <c r="C5" s="669"/>
      <c r="E5" s="85">
        <v>185</v>
      </c>
      <c r="F5" s="668" t="s">
        <v>969</v>
      </c>
      <c r="G5" s="669"/>
      <c r="I5" s="85">
        <v>88</v>
      </c>
      <c r="J5" s="90" t="s">
        <v>1470</v>
      </c>
    </row>
    <row r="6" spans="1:10" ht="13.5" customHeight="1">
      <c r="A6" s="86">
        <v>2</v>
      </c>
      <c r="B6" s="662" t="s">
        <v>1205</v>
      </c>
      <c r="C6" s="663"/>
      <c r="E6" s="86">
        <v>186</v>
      </c>
      <c r="F6" s="662" t="s">
        <v>879</v>
      </c>
      <c r="G6" s="663"/>
      <c r="I6" s="86">
        <v>298</v>
      </c>
      <c r="J6" s="91" t="s">
        <v>1094</v>
      </c>
    </row>
    <row r="7" spans="1:10" ht="13.5" customHeight="1">
      <c r="A7" s="86">
        <v>3</v>
      </c>
      <c r="B7" s="662" t="s">
        <v>1352</v>
      </c>
      <c r="C7" s="663"/>
      <c r="E7" s="86">
        <v>187</v>
      </c>
      <c r="F7" s="662" t="s">
        <v>1062</v>
      </c>
      <c r="G7" s="663"/>
      <c r="I7" s="86">
        <v>358</v>
      </c>
      <c r="J7" s="91" t="s">
        <v>1400</v>
      </c>
    </row>
    <row r="8" spans="1:10" ht="13.5" customHeight="1">
      <c r="A8" s="86">
        <v>4</v>
      </c>
      <c r="B8" s="662" t="s">
        <v>858</v>
      </c>
      <c r="C8" s="663"/>
      <c r="E8" s="86">
        <v>189</v>
      </c>
      <c r="F8" s="662" t="s">
        <v>1224</v>
      </c>
      <c r="G8" s="663"/>
      <c r="I8" s="86">
        <v>359</v>
      </c>
      <c r="J8" s="91" t="s">
        <v>846</v>
      </c>
    </row>
    <row r="9" spans="1:10" ht="13.5" customHeight="1">
      <c r="A9" s="86">
        <v>5</v>
      </c>
      <c r="B9" s="662" t="s">
        <v>825</v>
      </c>
      <c r="C9" s="663"/>
      <c r="E9" s="86">
        <v>190</v>
      </c>
      <c r="F9" s="662" t="s">
        <v>1619</v>
      </c>
      <c r="G9" s="663"/>
      <c r="I9" s="86">
        <v>360</v>
      </c>
      <c r="J9" s="91" t="s">
        <v>897</v>
      </c>
    </row>
    <row r="10" spans="1:10" ht="13.5" customHeight="1">
      <c r="A10" s="86">
        <v>6</v>
      </c>
      <c r="B10" s="662" t="s">
        <v>944</v>
      </c>
      <c r="C10" s="663"/>
      <c r="E10" s="86">
        <v>192</v>
      </c>
      <c r="F10" s="662" t="s">
        <v>835</v>
      </c>
      <c r="G10" s="663"/>
      <c r="I10" s="86">
        <v>361</v>
      </c>
      <c r="J10" s="91" t="s">
        <v>1244</v>
      </c>
    </row>
    <row r="11" spans="1:10" ht="13.5" customHeight="1">
      <c r="A11" s="86">
        <v>7</v>
      </c>
      <c r="B11" s="662" t="s">
        <v>1578</v>
      </c>
      <c r="C11" s="663"/>
      <c r="E11" s="86">
        <v>193</v>
      </c>
      <c r="F11" s="662" t="s">
        <v>1703</v>
      </c>
      <c r="G11" s="663"/>
      <c r="I11" s="86">
        <v>362</v>
      </c>
      <c r="J11" s="91" t="s">
        <v>1270</v>
      </c>
    </row>
    <row r="12" spans="1:10" ht="13.5" customHeight="1">
      <c r="A12" s="86">
        <v>8</v>
      </c>
      <c r="B12" s="662" t="s">
        <v>1261</v>
      </c>
      <c r="C12" s="663"/>
      <c r="E12" s="86">
        <v>194</v>
      </c>
      <c r="F12" s="662" t="s">
        <v>1818</v>
      </c>
      <c r="G12" s="663"/>
      <c r="I12" s="86">
        <v>363</v>
      </c>
      <c r="J12" s="91" t="s">
        <v>155</v>
      </c>
    </row>
    <row r="13" spans="1:10" ht="13.5" customHeight="1">
      <c r="A13" s="86">
        <v>9</v>
      </c>
      <c r="B13" s="662" t="s">
        <v>1577</v>
      </c>
      <c r="C13" s="663"/>
      <c r="E13" s="86">
        <v>195</v>
      </c>
      <c r="F13" s="662" t="s">
        <v>1819</v>
      </c>
      <c r="G13" s="663"/>
      <c r="I13" s="86">
        <v>364</v>
      </c>
      <c r="J13" s="91" t="s">
        <v>1096</v>
      </c>
    </row>
    <row r="14" spans="1:10" ht="13.5" customHeight="1">
      <c r="A14" s="86">
        <v>10</v>
      </c>
      <c r="B14" s="662" t="s">
        <v>1014</v>
      </c>
      <c r="C14" s="663"/>
      <c r="E14" s="86">
        <v>196</v>
      </c>
      <c r="F14" s="662" t="s">
        <v>836</v>
      </c>
      <c r="G14" s="663"/>
      <c r="I14" s="86">
        <v>536</v>
      </c>
      <c r="J14" s="91" t="s">
        <v>1097</v>
      </c>
    </row>
    <row r="15" spans="1:10" ht="13.5" customHeight="1">
      <c r="A15" s="86">
        <v>11</v>
      </c>
      <c r="B15" s="662" t="s">
        <v>1617</v>
      </c>
      <c r="C15" s="663"/>
      <c r="E15" s="86">
        <v>622</v>
      </c>
      <c r="F15" s="662" t="s">
        <v>880</v>
      </c>
      <c r="G15" s="663"/>
      <c r="I15" s="86">
        <v>365</v>
      </c>
      <c r="J15" s="91" t="s">
        <v>1183</v>
      </c>
    </row>
    <row r="16" spans="1:10" ht="13.5" customHeight="1">
      <c r="A16" s="86">
        <v>550</v>
      </c>
      <c r="B16" s="662" t="s">
        <v>1134</v>
      </c>
      <c r="C16" s="663"/>
      <c r="E16" s="86">
        <v>197</v>
      </c>
      <c r="F16" s="662" t="s">
        <v>1335</v>
      </c>
      <c r="G16" s="663"/>
      <c r="I16" s="86">
        <v>366</v>
      </c>
      <c r="J16" s="91" t="s">
        <v>1098</v>
      </c>
    </row>
    <row r="17" spans="1:10" ht="13.5" customHeight="1">
      <c r="A17" s="86">
        <v>12</v>
      </c>
      <c r="B17" s="662" t="s">
        <v>945</v>
      </c>
      <c r="C17" s="663"/>
      <c r="E17" s="86">
        <v>198</v>
      </c>
      <c r="F17" s="662" t="s">
        <v>1063</v>
      </c>
      <c r="G17" s="663"/>
      <c r="I17" s="86">
        <v>368</v>
      </c>
      <c r="J17" s="91" t="s">
        <v>1131</v>
      </c>
    </row>
    <row r="18" spans="1:10" ht="13.5" customHeight="1">
      <c r="A18" s="86">
        <v>13</v>
      </c>
      <c r="B18" s="662" t="s">
        <v>1364</v>
      </c>
      <c r="C18" s="663"/>
      <c r="E18" s="86">
        <v>199</v>
      </c>
      <c r="F18" s="662" t="s">
        <v>1525</v>
      </c>
      <c r="G18" s="663"/>
      <c r="I18" s="86">
        <v>369</v>
      </c>
      <c r="J18" s="91" t="s">
        <v>1297</v>
      </c>
    </row>
    <row r="19" spans="1:10" ht="13.5" customHeight="1">
      <c r="A19" s="86">
        <v>15</v>
      </c>
      <c r="B19" s="662" t="s">
        <v>946</v>
      </c>
      <c r="C19" s="663"/>
      <c r="E19" s="86">
        <v>200</v>
      </c>
      <c r="F19" s="662" t="s">
        <v>1526</v>
      </c>
      <c r="G19" s="663"/>
      <c r="I19" s="86">
        <v>371</v>
      </c>
      <c r="J19" s="91" t="s">
        <v>1401</v>
      </c>
    </row>
    <row r="20" spans="1:10" ht="13.5" customHeight="1">
      <c r="A20" s="86">
        <v>16</v>
      </c>
      <c r="B20" s="662" t="s">
        <v>1387</v>
      </c>
      <c r="C20" s="663"/>
      <c r="E20" s="86">
        <v>201</v>
      </c>
      <c r="F20" s="662" t="s">
        <v>1286</v>
      </c>
      <c r="G20" s="663"/>
      <c r="I20" s="86">
        <v>372</v>
      </c>
      <c r="J20" s="91" t="s">
        <v>1471</v>
      </c>
    </row>
    <row r="21" spans="1:10" ht="13.5" customHeight="1">
      <c r="A21" s="86">
        <v>17</v>
      </c>
      <c r="B21" s="662" t="s">
        <v>1135</v>
      </c>
      <c r="C21" s="663"/>
      <c r="E21" s="86">
        <v>202</v>
      </c>
      <c r="F21" s="662" t="s">
        <v>1820</v>
      </c>
      <c r="G21" s="663"/>
      <c r="I21" s="86">
        <v>556</v>
      </c>
      <c r="J21" s="91" t="s">
        <v>989</v>
      </c>
    </row>
    <row r="22" spans="1:10" ht="13.5" customHeight="1">
      <c r="A22" s="86">
        <v>18</v>
      </c>
      <c r="B22" s="662" t="s">
        <v>859</v>
      </c>
      <c r="C22" s="663"/>
      <c r="E22" s="86">
        <v>203</v>
      </c>
      <c r="F22" s="662" t="s">
        <v>1863</v>
      </c>
      <c r="G22" s="663"/>
      <c r="I22" s="86">
        <v>373</v>
      </c>
      <c r="J22" s="91" t="s">
        <v>990</v>
      </c>
    </row>
    <row r="23" spans="1:10" ht="13.5" customHeight="1">
      <c r="A23" s="86">
        <v>19</v>
      </c>
      <c r="B23" s="662" t="s">
        <v>1206</v>
      </c>
      <c r="C23" s="663"/>
      <c r="E23" s="86">
        <v>204</v>
      </c>
      <c r="F23" s="662" t="s">
        <v>1391</v>
      </c>
      <c r="G23" s="663"/>
      <c r="I23" s="86">
        <v>582</v>
      </c>
      <c r="J23" s="91" t="s">
        <v>1245</v>
      </c>
    </row>
    <row r="24" spans="1:10" ht="13.5" customHeight="1">
      <c r="A24" s="86">
        <v>20</v>
      </c>
      <c r="B24" s="662" t="s">
        <v>1015</v>
      </c>
      <c r="C24" s="663"/>
      <c r="E24" s="86">
        <v>538</v>
      </c>
      <c r="F24" s="662" t="s">
        <v>1162</v>
      </c>
      <c r="G24" s="663"/>
      <c r="I24" s="86">
        <v>374</v>
      </c>
      <c r="J24" s="91" t="s">
        <v>991</v>
      </c>
    </row>
    <row r="25" spans="1:10" ht="13.5" customHeight="1">
      <c r="A25" s="86">
        <v>621</v>
      </c>
      <c r="B25" s="662" t="s">
        <v>947</v>
      </c>
      <c r="C25" s="663"/>
      <c r="E25" s="86">
        <v>205</v>
      </c>
      <c r="F25" s="662" t="s">
        <v>1263</v>
      </c>
      <c r="G25" s="663"/>
      <c r="I25" s="86">
        <v>375</v>
      </c>
      <c r="J25" s="91" t="s">
        <v>1402</v>
      </c>
    </row>
    <row r="26" spans="1:10" ht="13.5" customHeight="1">
      <c r="A26" s="86">
        <v>21</v>
      </c>
      <c r="B26" s="662" t="s">
        <v>860</v>
      </c>
      <c r="C26" s="663"/>
      <c r="E26" s="86">
        <v>206</v>
      </c>
      <c r="F26" s="662" t="s">
        <v>1163</v>
      </c>
      <c r="G26" s="663"/>
      <c r="I26" s="86">
        <v>376</v>
      </c>
      <c r="J26" s="91" t="s">
        <v>1099</v>
      </c>
    </row>
    <row r="27" spans="1:10" ht="13.5" customHeight="1">
      <c r="A27" s="86">
        <v>22</v>
      </c>
      <c r="B27" s="662" t="s">
        <v>1430</v>
      </c>
      <c r="C27" s="663"/>
      <c r="E27" s="86">
        <v>208</v>
      </c>
      <c r="F27" s="662" t="s">
        <v>1542</v>
      </c>
      <c r="G27" s="663"/>
      <c r="I27" s="86">
        <v>591</v>
      </c>
      <c r="J27" s="91" t="s">
        <v>1472</v>
      </c>
    </row>
    <row r="28" spans="1:10" ht="13.5" customHeight="1">
      <c r="A28" s="86">
        <v>310</v>
      </c>
      <c r="B28" s="662" t="s">
        <v>1207</v>
      </c>
      <c r="C28" s="663"/>
      <c r="E28" s="86">
        <v>209</v>
      </c>
      <c r="F28" s="662" t="s">
        <v>1287</v>
      </c>
      <c r="G28" s="663"/>
      <c r="I28" s="86">
        <v>377</v>
      </c>
      <c r="J28" s="91" t="s">
        <v>1271</v>
      </c>
    </row>
    <row r="29" spans="1:10" ht="13.5" customHeight="1">
      <c r="A29" s="86">
        <v>547</v>
      </c>
      <c r="B29" s="662" t="s">
        <v>948</v>
      </c>
      <c r="C29" s="663"/>
      <c r="E29" s="86">
        <v>211</v>
      </c>
      <c r="F29" s="662" t="s">
        <v>1064</v>
      </c>
      <c r="G29" s="663"/>
      <c r="I29" s="86">
        <v>378</v>
      </c>
      <c r="J29" s="91" t="s">
        <v>1186</v>
      </c>
    </row>
    <row r="30" spans="1:10" ht="13.5" customHeight="1">
      <c r="A30" s="86">
        <v>23</v>
      </c>
      <c r="B30" s="662" t="s">
        <v>1017</v>
      </c>
      <c r="C30" s="663"/>
      <c r="E30" s="86">
        <v>212</v>
      </c>
      <c r="F30" s="662" t="s">
        <v>1506</v>
      </c>
      <c r="G30" s="663"/>
      <c r="I30" s="86">
        <v>379</v>
      </c>
      <c r="J30" s="91" t="s">
        <v>848</v>
      </c>
    </row>
    <row r="31" spans="1:10" ht="13.5" customHeight="1">
      <c r="A31" s="86">
        <v>24</v>
      </c>
      <c r="B31" s="662" t="s">
        <v>1136</v>
      </c>
      <c r="C31" s="663"/>
      <c r="E31" s="86">
        <v>533</v>
      </c>
      <c r="F31" s="662" t="s">
        <v>1336</v>
      </c>
      <c r="G31" s="663"/>
      <c r="I31" s="86">
        <v>380</v>
      </c>
      <c r="J31" s="91" t="s">
        <v>1103</v>
      </c>
    </row>
    <row r="32" spans="1:10" ht="13.5" customHeight="1">
      <c r="A32" s="86">
        <v>25</v>
      </c>
      <c r="B32" s="662" t="s">
        <v>861</v>
      </c>
      <c r="C32" s="663"/>
      <c r="E32" s="86">
        <v>545</v>
      </c>
      <c r="F32" s="662" t="s">
        <v>1225</v>
      </c>
      <c r="G32" s="663"/>
      <c r="I32" s="86">
        <v>381</v>
      </c>
      <c r="J32" s="91" t="s">
        <v>1826</v>
      </c>
    </row>
    <row r="33" spans="1:10" ht="13.5" customHeight="1">
      <c r="A33" s="86">
        <v>26</v>
      </c>
      <c r="B33" s="662" t="s">
        <v>1280</v>
      </c>
      <c r="C33" s="663"/>
      <c r="E33" s="86">
        <v>213</v>
      </c>
      <c r="F33" s="662" t="s">
        <v>1128</v>
      </c>
      <c r="G33" s="663"/>
      <c r="I33" s="86">
        <v>382</v>
      </c>
      <c r="J33" s="91" t="s">
        <v>900</v>
      </c>
    </row>
    <row r="34" spans="1:10" ht="13.5" customHeight="1">
      <c r="A34" s="86">
        <v>27</v>
      </c>
      <c r="B34" s="662" t="s">
        <v>142</v>
      </c>
      <c r="C34" s="663"/>
      <c r="E34" s="86">
        <v>214</v>
      </c>
      <c r="F34" s="662" t="s">
        <v>1462</v>
      </c>
      <c r="G34" s="663"/>
      <c r="I34" s="86">
        <v>383</v>
      </c>
      <c r="J34" s="91" t="s">
        <v>901</v>
      </c>
    </row>
    <row r="35" spans="1:10" ht="13.5" customHeight="1">
      <c r="A35" s="86">
        <v>29</v>
      </c>
      <c r="B35" s="662" t="s">
        <v>949</v>
      </c>
      <c r="C35" s="663"/>
      <c r="E35" s="86">
        <v>215</v>
      </c>
      <c r="F35" s="662" t="s">
        <v>145</v>
      </c>
      <c r="G35" s="663"/>
      <c r="I35" s="86">
        <v>385</v>
      </c>
      <c r="J35" s="91" t="s">
        <v>1104</v>
      </c>
    </row>
    <row r="36" spans="1:10" ht="13.5" customHeight="1">
      <c r="A36" s="86">
        <v>30</v>
      </c>
      <c r="B36" s="662" t="s">
        <v>1208</v>
      </c>
      <c r="C36" s="663"/>
      <c r="E36" s="86">
        <v>216</v>
      </c>
      <c r="F36" s="662" t="s">
        <v>970</v>
      </c>
      <c r="G36" s="663"/>
      <c r="I36" s="86">
        <v>386</v>
      </c>
      <c r="J36" s="91" t="s">
        <v>1187</v>
      </c>
    </row>
    <row r="37" spans="1:10" ht="13.5" customHeight="1">
      <c r="A37" s="86">
        <v>32</v>
      </c>
      <c r="B37" s="662" t="s">
        <v>1454</v>
      </c>
      <c r="C37" s="663"/>
      <c r="E37" s="86">
        <v>217</v>
      </c>
      <c r="F37" s="662" t="s">
        <v>1264</v>
      </c>
      <c r="G37" s="663"/>
      <c r="I37" s="86">
        <v>387</v>
      </c>
      <c r="J37" s="91" t="s">
        <v>849</v>
      </c>
    </row>
    <row r="38" spans="1:10" ht="13.5" customHeight="1">
      <c r="A38" s="86">
        <v>33</v>
      </c>
      <c r="B38" s="662" t="s">
        <v>1306</v>
      </c>
      <c r="C38" s="663"/>
      <c r="E38" s="86">
        <v>572</v>
      </c>
      <c r="F38" s="662" t="s">
        <v>1164</v>
      </c>
      <c r="G38" s="663"/>
      <c r="I38" s="86">
        <v>562</v>
      </c>
      <c r="J38" s="91" t="s">
        <v>1105</v>
      </c>
    </row>
    <row r="39" spans="1:10" ht="13.5" customHeight="1">
      <c r="A39" s="86">
        <v>34</v>
      </c>
      <c r="B39" s="662" t="s">
        <v>1018</v>
      </c>
      <c r="C39" s="663"/>
      <c r="E39" s="86">
        <v>219</v>
      </c>
      <c r="F39" s="662" t="s">
        <v>1372</v>
      </c>
      <c r="G39" s="663"/>
      <c r="I39" s="86">
        <v>388</v>
      </c>
      <c r="J39" s="91" t="s">
        <v>992</v>
      </c>
    </row>
    <row r="40" spans="1:10" ht="13.5" customHeight="1">
      <c r="A40" s="86">
        <v>77</v>
      </c>
      <c r="B40" s="662" t="s">
        <v>862</v>
      </c>
      <c r="C40" s="663"/>
      <c r="E40" s="86">
        <v>553</v>
      </c>
      <c r="F40" s="662" t="s">
        <v>1165</v>
      </c>
      <c r="G40" s="663"/>
      <c r="I40" s="86">
        <v>570</v>
      </c>
      <c r="J40" s="91" t="s">
        <v>1247</v>
      </c>
    </row>
    <row r="41" spans="1:10" ht="13.5" customHeight="1">
      <c r="A41" s="86">
        <v>35</v>
      </c>
      <c r="B41" s="662" t="s">
        <v>1209</v>
      </c>
      <c r="C41" s="663"/>
      <c r="E41" s="86">
        <v>220</v>
      </c>
      <c r="F41" s="662" t="s">
        <v>971</v>
      </c>
      <c r="G41" s="663"/>
      <c r="I41" s="86">
        <v>389</v>
      </c>
      <c r="J41" s="91" t="s">
        <v>850</v>
      </c>
    </row>
    <row r="42" spans="1:10" ht="13.5" customHeight="1">
      <c r="A42" s="86">
        <v>36</v>
      </c>
      <c r="B42" s="662" t="s">
        <v>1137</v>
      </c>
      <c r="C42" s="663"/>
      <c r="E42" s="86">
        <v>221</v>
      </c>
      <c r="F42" s="662" t="s">
        <v>1065</v>
      </c>
      <c r="G42" s="663"/>
      <c r="I42" s="86">
        <v>390</v>
      </c>
      <c r="J42" s="91" t="s">
        <v>1272</v>
      </c>
    </row>
    <row r="43" spans="1:10" ht="13.5" customHeight="1">
      <c r="A43" s="86">
        <v>151</v>
      </c>
      <c r="B43" s="662" t="s">
        <v>1679</v>
      </c>
      <c r="C43" s="663"/>
      <c r="E43" s="86">
        <v>222</v>
      </c>
      <c r="F43" s="662" t="s">
        <v>881</v>
      </c>
      <c r="G43" s="663"/>
      <c r="I43" s="86">
        <v>391</v>
      </c>
      <c r="J43" s="91" t="s">
        <v>903</v>
      </c>
    </row>
    <row r="44" spans="1:10" ht="13.5" customHeight="1">
      <c r="A44" s="86">
        <v>37</v>
      </c>
      <c r="B44" s="662" t="s">
        <v>950</v>
      </c>
      <c r="C44" s="663"/>
      <c r="E44" s="86">
        <v>223</v>
      </c>
      <c r="F44" s="662" t="s">
        <v>1392</v>
      </c>
      <c r="G44" s="663"/>
      <c r="I44" s="86">
        <v>393</v>
      </c>
      <c r="J44" s="91" t="s">
        <v>904</v>
      </c>
    </row>
    <row r="45" spans="1:10" ht="13.5" customHeight="1">
      <c r="A45" s="86">
        <v>38</v>
      </c>
      <c r="B45" s="662" t="s">
        <v>1365</v>
      </c>
      <c r="C45" s="663"/>
      <c r="E45" s="86">
        <v>225</v>
      </c>
      <c r="F45" s="662" t="s">
        <v>1066</v>
      </c>
      <c r="G45" s="663"/>
      <c r="I45" s="86">
        <v>394</v>
      </c>
      <c r="J45" s="91" t="s">
        <v>1106</v>
      </c>
    </row>
    <row r="46" spans="1:10" ht="13.5" customHeight="1">
      <c r="A46" s="86">
        <v>39</v>
      </c>
      <c r="B46" s="662" t="s">
        <v>1431</v>
      </c>
      <c r="C46" s="663"/>
      <c r="E46" s="86">
        <v>226</v>
      </c>
      <c r="F46" s="662" t="s">
        <v>1067</v>
      </c>
      <c r="G46" s="663"/>
      <c r="I46" s="86">
        <v>395</v>
      </c>
      <c r="J46" s="91" t="s">
        <v>1107</v>
      </c>
    </row>
    <row r="47" spans="1:10" ht="13.5" customHeight="1">
      <c r="A47" s="86">
        <v>40</v>
      </c>
      <c r="B47" s="662" t="s">
        <v>1210</v>
      </c>
      <c r="C47" s="663"/>
      <c r="E47" s="86">
        <v>586</v>
      </c>
      <c r="F47" s="662" t="s">
        <v>1463</v>
      </c>
      <c r="G47" s="663"/>
      <c r="I47" s="86">
        <v>396</v>
      </c>
      <c r="J47" s="91" t="s">
        <v>1425</v>
      </c>
    </row>
    <row r="48" spans="1:10" ht="13.5" customHeight="1">
      <c r="A48" s="86">
        <v>41</v>
      </c>
      <c r="B48" s="662" t="s">
        <v>1579</v>
      </c>
      <c r="C48" s="663"/>
      <c r="E48" s="86">
        <v>227</v>
      </c>
      <c r="F48" s="662" t="s">
        <v>972</v>
      </c>
      <c r="G48" s="663"/>
      <c r="I48" s="86">
        <v>397</v>
      </c>
      <c r="J48" s="91" t="s">
        <v>1750</v>
      </c>
    </row>
    <row r="49" spans="1:10" ht="13.5" customHeight="1">
      <c r="A49" s="86">
        <v>42</v>
      </c>
      <c r="B49" s="662" t="s">
        <v>826</v>
      </c>
      <c r="C49" s="663"/>
      <c r="E49" s="86">
        <v>228</v>
      </c>
      <c r="F49" s="662" t="s">
        <v>1068</v>
      </c>
      <c r="G49" s="663"/>
      <c r="I49" s="86">
        <v>399</v>
      </c>
      <c r="J49" s="91" t="s">
        <v>993</v>
      </c>
    </row>
    <row r="50" spans="1:10" ht="13.5" customHeight="1">
      <c r="A50" s="86">
        <v>567</v>
      </c>
      <c r="B50" s="662" t="s">
        <v>1138</v>
      </c>
      <c r="C50" s="663"/>
      <c r="E50" s="86">
        <v>229</v>
      </c>
      <c r="F50" s="662" t="s">
        <v>1226</v>
      </c>
      <c r="G50" s="663"/>
      <c r="I50" s="86">
        <v>400</v>
      </c>
      <c r="J50" s="91" t="s">
        <v>905</v>
      </c>
    </row>
    <row r="51" spans="1:10" ht="13.5" customHeight="1">
      <c r="A51" s="86">
        <v>43</v>
      </c>
      <c r="B51" s="662" t="s">
        <v>863</v>
      </c>
      <c r="C51" s="663"/>
      <c r="E51" s="86">
        <v>230</v>
      </c>
      <c r="F51" s="662" t="s">
        <v>1747</v>
      </c>
      <c r="G51" s="663"/>
      <c r="I51" s="86">
        <v>402</v>
      </c>
      <c r="J51" s="91" t="s">
        <v>1188</v>
      </c>
    </row>
    <row r="52" spans="1:10" ht="13.5" customHeight="1">
      <c r="A52" s="86">
        <v>44</v>
      </c>
      <c r="B52" s="662" t="s">
        <v>864</v>
      </c>
      <c r="C52" s="663"/>
      <c r="E52" s="86">
        <v>231</v>
      </c>
      <c r="F52" s="662" t="s">
        <v>882</v>
      </c>
      <c r="G52" s="663"/>
      <c r="I52" s="86">
        <v>405</v>
      </c>
      <c r="J52" s="91" t="s">
        <v>1248</v>
      </c>
    </row>
    <row r="53" spans="1:10" ht="13.5" customHeight="1">
      <c r="A53" s="86">
        <v>46</v>
      </c>
      <c r="B53" s="662" t="s">
        <v>951</v>
      </c>
      <c r="C53" s="663"/>
      <c r="E53" s="86">
        <v>232</v>
      </c>
      <c r="F53" s="662" t="s">
        <v>1288</v>
      </c>
      <c r="G53" s="663"/>
      <c r="I53" s="86">
        <v>406</v>
      </c>
      <c r="J53" s="91" t="s">
        <v>906</v>
      </c>
    </row>
    <row r="54" spans="1:10" ht="13.5" customHeight="1">
      <c r="A54" s="86">
        <v>47</v>
      </c>
      <c r="B54" s="662" t="s">
        <v>1139</v>
      </c>
      <c r="C54" s="663"/>
      <c r="E54" s="86">
        <v>234</v>
      </c>
      <c r="F54" s="662" t="s">
        <v>1821</v>
      </c>
      <c r="G54" s="663"/>
      <c r="I54" s="86">
        <v>407</v>
      </c>
      <c r="J54" s="91" t="s">
        <v>907</v>
      </c>
    </row>
    <row r="55" spans="1:10" ht="13.5" customHeight="1">
      <c r="A55" s="86">
        <v>48</v>
      </c>
      <c r="B55" s="662" t="s">
        <v>1019</v>
      </c>
      <c r="C55" s="663"/>
      <c r="E55" s="86">
        <v>235</v>
      </c>
      <c r="F55" s="662" t="s">
        <v>1393</v>
      </c>
      <c r="G55" s="663"/>
      <c r="I55" s="86">
        <v>409</v>
      </c>
      <c r="J55" s="91" t="s">
        <v>908</v>
      </c>
    </row>
    <row r="56" spans="1:10" ht="13.5" customHeight="1">
      <c r="A56" s="86">
        <v>49</v>
      </c>
      <c r="B56" s="662" t="s">
        <v>1211</v>
      </c>
      <c r="C56" s="663"/>
      <c r="E56" s="86">
        <v>236</v>
      </c>
      <c r="F56" s="662" t="s">
        <v>883</v>
      </c>
      <c r="G56" s="663"/>
      <c r="I56" s="86">
        <v>410</v>
      </c>
      <c r="J56" s="91" t="s">
        <v>1473</v>
      </c>
    </row>
    <row r="57" spans="1:10" ht="13.5" customHeight="1">
      <c r="A57" s="86">
        <v>50</v>
      </c>
      <c r="B57" s="662" t="s">
        <v>1307</v>
      </c>
      <c r="C57" s="663"/>
      <c r="E57" s="86">
        <v>237</v>
      </c>
      <c r="F57" s="662" t="s">
        <v>884</v>
      </c>
      <c r="G57" s="663"/>
      <c r="I57" s="86">
        <v>411</v>
      </c>
      <c r="J57" s="91" t="s">
        <v>1249</v>
      </c>
    </row>
    <row r="58" spans="1:10" ht="13.5" customHeight="1">
      <c r="A58" s="86">
        <v>51</v>
      </c>
      <c r="B58" s="662" t="s">
        <v>1140</v>
      </c>
      <c r="C58" s="663"/>
      <c r="E58" s="86">
        <v>587</v>
      </c>
      <c r="F58" s="662" t="s">
        <v>1527</v>
      </c>
      <c r="G58" s="663"/>
      <c r="I58" s="86">
        <v>412</v>
      </c>
      <c r="J58" s="91" t="s">
        <v>1705</v>
      </c>
    </row>
    <row r="59" spans="1:10" ht="13.5" customHeight="1">
      <c r="A59" s="86">
        <v>52</v>
      </c>
      <c r="B59" s="662" t="s">
        <v>827</v>
      </c>
      <c r="C59" s="663"/>
      <c r="E59" s="86">
        <v>624</v>
      </c>
      <c r="F59" s="662" t="s">
        <v>885</v>
      </c>
      <c r="G59" s="663"/>
      <c r="I59" s="86">
        <v>413</v>
      </c>
      <c r="J59" s="91" t="s">
        <v>1299</v>
      </c>
    </row>
    <row r="60" spans="1:10" ht="13.5" customHeight="1">
      <c r="A60" s="86">
        <v>53</v>
      </c>
      <c r="B60" s="662" t="s">
        <v>1281</v>
      </c>
      <c r="C60" s="663"/>
      <c r="E60" s="86">
        <v>239</v>
      </c>
      <c r="F60" s="662" t="s">
        <v>886</v>
      </c>
      <c r="G60" s="663"/>
      <c r="I60" s="86">
        <v>414</v>
      </c>
      <c r="J60" s="91" t="s">
        <v>1426</v>
      </c>
    </row>
    <row r="61" spans="1:10" ht="13.5" customHeight="1">
      <c r="A61" s="86">
        <v>54</v>
      </c>
      <c r="B61" s="662" t="s">
        <v>865</v>
      </c>
      <c r="C61" s="663"/>
      <c r="E61" s="86">
        <v>240</v>
      </c>
      <c r="F61" s="662" t="s">
        <v>1070</v>
      </c>
      <c r="G61" s="663"/>
      <c r="I61" s="86">
        <v>415</v>
      </c>
      <c r="J61" s="91" t="s">
        <v>1443</v>
      </c>
    </row>
    <row r="62" spans="1:10" ht="13.5" customHeight="1">
      <c r="A62" s="86">
        <v>55</v>
      </c>
      <c r="B62" s="662" t="s">
        <v>1257</v>
      </c>
      <c r="C62" s="663"/>
      <c r="E62" s="86">
        <v>242</v>
      </c>
      <c r="F62" s="662" t="s">
        <v>973</v>
      </c>
      <c r="G62" s="663"/>
      <c r="I62" s="86">
        <v>416</v>
      </c>
      <c r="J62" s="91" t="s">
        <v>1250</v>
      </c>
    </row>
    <row r="63" spans="1:10" ht="13.5" customHeight="1">
      <c r="A63" s="86">
        <v>56</v>
      </c>
      <c r="B63" s="662" t="s">
        <v>1383</v>
      </c>
      <c r="C63" s="663"/>
      <c r="E63" s="86">
        <v>243</v>
      </c>
      <c r="F63" s="662" t="s">
        <v>1337</v>
      </c>
      <c r="G63" s="663"/>
      <c r="I63" s="86">
        <v>418</v>
      </c>
      <c r="J63" s="91" t="s">
        <v>1551</v>
      </c>
    </row>
    <row r="64" spans="1:10" ht="13.5" customHeight="1">
      <c r="A64" s="86">
        <v>57</v>
      </c>
      <c r="B64" s="662" t="s">
        <v>1451</v>
      </c>
      <c r="C64" s="663"/>
      <c r="E64" s="86">
        <v>244</v>
      </c>
      <c r="F64" s="662" t="s">
        <v>1071</v>
      </c>
      <c r="G64" s="663"/>
      <c r="I64" s="86">
        <v>419</v>
      </c>
      <c r="J64" s="91" t="s">
        <v>851</v>
      </c>
    </row>
    <row r="65" spans="1:10" ht="13.5" customHeight="1">
      <c r="A65" s="86">
        <v>58</v>
      </c>
      <c r="B65" s="662" t="s">
        <v>1327</v>
      </c>
      <c r="C65" s="663"/>
      <c r="E65" s="86">
        <v>548</v>
      </c>
      <c r="F65" s="662" t="s">
        <v>837</v>
      </c>
      <c r="G65" s="663"/>
      <c r="I65" s="86">
        <v>606</v>
      </c>
      <c r="J65" s="91" t="s">
        <v>1322</v>
      </c>
    </row>
    <row r="66" spans="1:10" ht="13.5" customHeight="1">
      <c r="A66" s="86">
        <v>60</v>
      </c>
      <c r="B66" s="662" t="s">
        <v>1384</v>
      </c>
      <c r="C66" s="663"/>
      <c r="E66" s="86">
        <v>245</v>
      </c>
      <c r="F66" s="662" t="s">
        <v>1265</v>
      </c>
      <c r="G66" s="663"/>
      <c r="I66" s="86">
        <v>421</v>
      </c>
      <c r="J66" s="91" t="s">
        <v>1323</v>
      </c>
    </row>
    <row r="67" spans="1:10" ht="13.5" customHeight="1">
      <c r="A67" s="86">
        <v>61</v>
      </c>
      <c r="B67" s="662" t="s">
        <v>1258</v>
      </c>
      <c r="C67" s="663"/>
      <c r="E67" s="86">
        <v>600</v>
      </c>
      <c r="F67" s="662" t="s">
        <v>1166</v>
      </c>
      <c r="G67" s="663"/>
      <c r="I67" s="86">
        <v>422</v>
      </c>
      <c r="J67" s="91" t="s">
        <v>1780</v>
      </c>
    </row>
    <row r="68" spans="1:10" ht="13.5" customHeight="1">
      <c r="A68" s="86">
        <v>63</v>
      </c>
      <c r="B68" s="662" t="s">
        <v>1259</v>
      </c>
      <c r="C68" s="663"/>
      <c r="E68" s="86">
        <v>246</v>
      </c>
      <c r="F68" s="662" t="s">
        <v>1167</v>
      </c>
      <c r="G68" s="663"/>
      <c r="I68" s="86">
        <v>551</v>
      </c>
      <c r="J68" s="91" t="s">
        <v>1108</v>
      </c>
    </row>
    <row r="69" spans="1:10" ht="13.5" customHeight="1">
      <c r="A69" s="86">
        <v>64</v>
      </c>
      <c r="B69" s="662" t="s">
        <v>1385</v>
      </c>
      <c r="C69" s="663"/>
      <c r="E69" s="86">
        <v>247</v>
      </c>
      <c r="F69" s="662" t="s">
        <v>1583</v>
      </c>
      <c r="G69" s="663"/>
      <c r="I69" s="86">
        <v>423</v>
      </c>
      <c r="J69" s="91" t="s">
        <v>1403</v>
      </c>
    </row>
    <row r="70" spans="1:10" ht="13.5" customHeight="1">
      <c r="A70" s="86">
        <v>65</v>
      </c>
      <c r="B70" s="662" t="s">
        <v>1260</v>
      </c>
      <c r="C70" s="663"/>
      <c r="E70" s="86">
        <v>248</v>
      </c>
      <c r="F70" s="662" t="s">
        <v>1129</v>
      </c>
      <c r="G70" s="663"/>
      <c r="I70" s="86">
        <v>424</v>
      </c>
      <c r="J70" s="91" t="s">
        <v>1251</v>
      </c>
    </row>
    <row r="71" spans="1:10" ht="13.5" customHeight="1">
      <c r="A71" s="86">
        <v>66</v>
      </c>
      <c r="B71" s="662" t="s">
        <v>866</v>
      </c>
      <c r="C71" s="663"/>
      <c r="E71" s="86">
        <v>578</v>
      </c>
      <c r="F71" s="662" t="s">
        <v>1315</v>
      </c>
      <c r="G71" s="663"/>
      <c r="I71" s="86">
        <v>425</v>
      </c>
      <c r="J71" s="91" t="s">
        <v>1404</v>
      </c>
    </row>
    <row r="72" spans="1:10" ht="13.5" customHeight="1">
      <c r="A72" s="86">
        <v>67</v>
      </c>
      <c r="B72" s="662" t="s">
        <v>1022</v>
      </c>
      <c r="C72" s="663"/>
      <c r="E72" s="86">
        <v>555</v>
      </c>
      <c r="F72" s="662" t="s">
        <v>887</v>
      </c>
      <c r="G72" s="663"/>
      <c r="I72" s="86">
        <v>426</v>
      </c>
      <c r="J72" s="91" t="s">
        <v>909</v>
      </c>
    </row>
    <row r="73" spans="1:10" ht="13.5" customHeight="1">
      <c r="A73" s="86">
        <v>68</v>
      </c>
      <c r="B73" s="662" t="s">
        <v>867</v>
      </c>
      <c r="C73" s="663"/>
      <c r="E73" s="86">
        <v>249</v>
      </c>
      <c r="F73" s="662" t="s">
        <v>1169</v>
      </c>
      <c r="G73" s="663"/>
      <c r="I73" s="86">
        <v>427</v>
      </c>
      <c r="J73" s="91" t="s">
        <v>1109</v>
      </c>
    </row>
    <row r="74" spans="1:10" ht="13.5" customHeight="1">
      <c r="A74" s="86">
        <v>603</v>
      </c>
      <c r="B74" s="662" t="s">
        <v>1212</v>
      </c>
      <c r="C74" s="663"/>
      <c r="E74" s="86">
        <v>250</v>
      </c>
      <c r="F74" s="662" t="s">
        <v>1373</v>
      </c>
      <c r="G74" s="663"/>
      <c r="I74" s="86">
        <v>592</v>
      </c>
      <c r="J74" s="91" t="s">
        <v>1110</v>
      </c>
    </row>
    <row r="75" spans="1:10" ht="13.5" customHeight="1">
      <c r="A75" s="86">
        <v>69</v>
      </c>
      <c r="B75" s="662" t="s">
        <v>1025</v>
      </c>
      <c r="C75" s="663"/>
      <c r="E75" s="86">
        <v>251</v>
      </c>
      <c r="F75" s="662" t="s">
        <v>1355</v>
      </c>
      <c r="G75" s="663"/>
      <c r="I75" s="86">
        <v>607</v>
      </c>
      <c r="J75" s="91" t="s">
        <v>1358</v>
      </c>
    </row>
    <row r="76" spans="1:10" ht="13.5" customHeight="1">
      <c r="A76" s="86">
        <v>70</v>
      </c>
      <c r="B76" s="662" t="s">
        <v>1388</v>
      </c>
      <c r="C76" s="663"/>
      <c r="E76" s="86">
        <v>252</v>
      </c>
      <c r="F76" s="662" t="s">
        <v>1620</v>
      </c>
      <c r="G76" s="663"/>
      <c r="I76" s="86">
        <v>432</v>
      </c>
      <c r="J76" s="91" t="s">
        <v>1378</v>
      </c>
    </row>
    <row r="77" spans="1:10" ht="13.5" customHeight="1">
      <c r="A77" s="86">
        <v>71</v>
      </c>
      <c r="B77" s="662" t="s">
        <v>1521</v>
      </c>
      <c r="C77" s="663"/>
      <c r="E77" s="86">
        <v>253</v>
      </c>
      <c r="F77" s="662" t="s">
        <v>1864</v>
      </c>
      <c r="G77" s="663"/>
      <c r="I77" s="86">
        <v>436</v>
      </c>
      <c r="J77" s="91" t="s">
        <v>1378</v>
      </c>
    </row>
    <row r="78" spans="1:10" ht="13.5" customHeight="1">
      <c r="A78" s="86">
        <v>72</v>
      </c>
      <c r="B78" s="662" t="s">
        <v>868</v>
      </c>
      <c r="C78" s="663"/>
      <c r="E78" s="86">
        <v>254</v>
      </c>
      <c r="F78" s="662" t="s">
        <v>1394</v>
      </c>
      <c r="G78" s="663"/>
      <c r="I78" s="86">
        <v>437</v>
      </c>
      <c r="J78" s="91" t="s">
        <v>1585</v>
      </c>
    </row>
    <row r="79" spans="1:10" ht="13.5" customHeight="1">
      <c r="A79" s="86">
        <v>74</v>
      </c>
      <c r="B79" s="662" t="s">
        <v>1026</v>
      </c>
      <c r="C79" s="663"/>
      <c r="E79" s="86">
        <v>256</v>
      </c>
      <c r="F79" s="662" t="s">
        <v>1437</v>
      </c>
      <c r="G79" s="663"/>
      <c r="I79" s="86">
        <v>428</v>
      </c>
      <c r="J79" s="91" t="s">
        <v>1574</v>
      </c>
    </row>
    <row r="80" spans="1:10" ht="13.5" customHeight="1">
      <c r="A80" s="86">
        <v>75</v>
      </c>
      <c r="B80" s="662" t="s">
        <v>1522</v>
      </c>
      <c r="C80" s="663"/>
      <c r="E80" s="86">
        <v>539</v>
      </c>
      <c r="F80" s="662" t="s">
        <v>1374</v>
      </c>
      <c r="G80" s="663"/>
      <c r="I80" s="86">
        <v>438</v>
      </c>
      <c r="J80" s="91" t="s">
        <v>1324</v>
      </c>
    </row>
    <row r="81" spans="1:10" ht="13.5" customHeight="1">
      <c r="A81" s="86">
        <v>78</v>
      </c>
      <c r="B81" s="662" t="s">
        <v>1366</v>
      </c>
      <c r="C81" s="663"/>
      <c r="E81" s="86">
        <v>257</v>
      </c>
      <c r="F81" s="662" t="s">
        <v>1228</v>
      </c>
      <c r="G81" s="663"/>
      <c r="I81" s="86">
        <v>429</v>
      </c>
      <c r="J81" s="91" t="s">
        <v>1515</v>
      </c>
    </row>
    <row r="82" spans="1:10" ht="13.5" customHeight="1">
      <c r="A82" s="86">
        <v>576</v>
      </c>
      <c r="B82" s="662" t="s">
        <v>1701</v>
      </c>
      <c r="C82" s="663"/>
      <c r="E82" s="86">
        <v>258</v>
      </c>
      <c r="F82" s="662" t="s">
        <v>975</v>
      </c>
      <c r="G82" s="663"/>
      <c r="I82" s="86">
        <v>439</v>
      </c>
      <c r="J82" s="91" t="s">
        <v>1781</v>
      </c>
    </row>
    <row r="83" spans="1:10" ht="13.5" customHeight="1">
      <c r="A83" s="86">
        <v>79</v>
      </c>
      <c r="B83" s="662" t="s">
        <v>1367</v>
      </c>
      <c r="C83" s="663"/>
      <c r="E83" s="86">
        <v>610</v>
      </c>
      <c r="F83" s="662" t="s">
        <v>1528</v>
      </c>
      <c r="G83" s="663"/>
      <c r="I83" s="86">
        <v>440</v>
      </c>
      <c r="J83" s="91" t="s">
        <v>1599</v>
      </c>
    </row>
    <row r="84" spans="1:10" ht="13.5" customHeight="1">
      <c r="A84" s="86">
        <v>80</v>
      </c>
      <c r="B84" s="662" t="s">
        <v>1580</v>
      </c>
      <c r="C84" s="663"/>
      <c r="E84" s="86">
        <v>259</v>
      </c>
      <c r="F84" s="662" t="s">
        <v>1375</v>
      </c>
      <c r="G84" s="663"/>
      <c r="I84" s="86">
        <v>430</v>
      </c>
      <c r="J84" s="91" t="s">
        <v>1905</v>
      </c>
    </row>
    <row r="85" spans="1:10" ht="13.5" customHeight="1">
      <c r="A85" s="86">
        <v>81</v>
      </c>
      <c r="B85" s="662" t="s">
        <v>1492</v>
      </c>
      <c r="C85" s="663"/>
      <c r="E85" s="86">
        <v>260</v>
      </c>
      <c r="F85" s="662" t="s">
        <v>1529</v>
      </c>
      <c r="G85" s="663"/>
      <c r="I85" s="86">
        <v>431</v>
      </c>
      <c r="J85" s="91" t="s">
        <v>1645</v>
      </c>
    </row>
    <row r="86" spans="1:10" ht="13.5" customHeight="1">
      <c r="A86" s="86">
        <v>82</v>
      </c>
      <c r="B86" s="662" t="s">
        <v>1432</v>
      </c>
      <c r="C86" s="663"/>
      <c r="E86" s="86">
        <v>261</v>
      </c>
      <c r="F86" s="662" t="s">
        <v>1074</v>
      </c>
      <c r="G86" s="663"/>
      <c r="I86" s="86">
        <v>441</v>
      </c>
      <c r="J86" s="91" t="s">
        <v>1600</v>
      </c>
    </row>
    <row r="87" spans="1:10" ht="13.5" customHeight="1">
      <c r="A87" s="86">
        <v>83</v>
      </c>
      <c r="B87" s="662" t="s">
        <v>1493</v>
      </c>
      <c r="C87" s="663"/>
      <c r="E87" s="86">
        <v>263</v>
      </c>
      <c r="F87" s="662" t="s">
        <v>1075</v>
      </c>
      <c r="G87" s="663"/>
      <c r="I87" s="86">
        <v>442</v>
      </c>
      <c r="J87" s="91" t="s">
        <v>1601</v>
      </c>
    </row>
    <row r="88" spans="1:10" ht="13.5" customHeight="1">
      <c r="A88" s="86">
        <v>84</v>
      </c>
      <c r="B88" s="662" t="s">
        <v>1308</v>
      </c>
      <c r="C88" s="663"/>
      <c r="E88" s="86">
        <v>264</v>
      </c>
      <c r="F88" s="662" t="s">
        <v>1464</v>
      </c>
      <c r="G88" s="663"/>
      <c r="I88" s="86">
        <v>433</v>
      </c>
      <c r="J88" s="91" t="s">
        <v>1872</v>
      </c>
    </row>
    <row r="89" spans="1:10" ht="13.5" customHeight="1">
      <c r="A89" s="86">
        <v>85</v>
      </c>
      <c r="B89" s="662" t="s">
        <v>1494</v>
      </c>
      <c r="C89" s="663"/>
      <c r="E89" s="86">
        <v>265</v>
      </c>
      <c r="F89" s="662" t="s">
        <v>1229</v>
      </c>
      <c r="G89" s="663"/>
      <c r="I89" s="86">
        <v>435</v>
      </c>
      <c r="J89" s="91" t="s">
        <v>1646</v>
      </c>
    </row>
    <row r="90" spans="1:10" ht="13.5" customHeight="1">
      <c r="A90" s="86">
        <v>86</v>
      </c>
      <c r="B90" s="662" t="s">
        <v>1416</v>
      </c>
      <c r="C90" s="663"/>
      <c r="E90" s="86">
        <v>266</v>
      </c>
      <c r="F90" s="662" t="s">
        <v>1396</v>
      </c>
      <c r="G90" s="663"/>
      <c r="I90" s="86">
        <v>564</v>
      </c>
      <c r="J90" s="91" t="s">
        <v>1535</v>
      </c>
    </row>
    <row r="91" spans="1:10" ht="13.5" customHeight="1">
      <c r="A91" s="86">
        <v>89</v>
      </c>
      <c r="B91" s="662" t="s">
        <v>1368</v>
      </c>
      <c r="C91" s="663"/>
      <c r="E91" s="86">
        <v>267</v>
      </c>
      <c r="F91" s="662" t="s">
        <v>888</v>
      </c>
      <c r="G91" s="663"/>
      <c r="I91" s="86">
        <v>608</v>
      </c>
      <c r="J91" s="91" t="s">
        <v>1480</v>
      </c>
    </row>
    <row r="92" spans="1:10" ht="13.5" customHeight="1">
      <c r="A92" s="86">
        <v>568</v>
      </c>
      <c r="B92" s="662" t="s">
        <v>1455</v>
      </c>
      <c r="C92" s="663"/>
      <c r="E92" s="86">
        <v>268</v>
      </c>
      <c r="F92" s="662" t="s">
        <v>889</v>
      </c>
      <c r="G92" s="663"/>
      <c r="I92" s="86">
        <v>443</v>
      </c>
      <c r="J92" s="91" t="s">
        <v>1590</v>
      </c>
    </row>
    <row r="93" spans="1:10" ht="13.5" customHeight="1">
      <c r="A93" s="86">
        <v>90</v>
      </c>
      <c r="B93" s="662" t="s">
        <v>1456</v>
      </c>
      <c r="C93" s="663"/>
      <c r="E93" s="86">
        <v>270</v>
      </c>
      <c r="F93" s="662" t="s">
        <v>890</v>
      </c>
      <c r="G93" s="663"/>
      <c r="I93" s="86">
        <v>444</v>
      </c>
      <c r="J93" s="91" t="s">
        <v>1408</v>
      </c>
    </row>
    <row r="94" spans="1:10" ht="13.5" customHeight="1">
      <c r="A94" s="86">
        <v>91</v>
      </c>
      <c r="B94" s="662" t="s">
        <v>1127</v>
      </c>
      <c r="C94" s="663"/>
      <c r="E94" s="86">
        <v>273</v>
      </c>
      <c r="F94" s="662" t="s">
        <v>1776</v>
      </c>
      <c r="G94" s="663"/>
      <c r="I94" s="86">
        <v>445</v>
      </c>
      <c r="J94" s="91" t="s">
        <v>1481</v>
      </c>
    </row>
    <row r="95" spans="1:10" ht="13.5" customHeight="1">
      <c r="A95" s="86">
        <v>92</v>
      </c>
      <c r="B95" s="662" t="s">
        <v>1142</v>
      </c>
      <c r="C95" s="663"/>
      <c r="E95" s="86">
        <v>274</v>
      </c>
      <c r="F95" s="662" t="s">
        <v>1076</v>
      </c>
      <c r="G95" s="663"/>
      <c r="I95" s="86">
        <v>614</v>
      </c>
      <c r="J95" s="91" t="s">
        <v>1536</v>
      </c>
    </row>
    <row r="96" spans="1:10" ht="13.5" customHeight="1">
      <c r="A96" s="86">
        <v>94</v>
      </c>
      <c r="B96" s="662" t="s">
        <v>953</v>
      </c>
      <c r="C96" s="663"/>
      <c r="E96" s="86">
        <v>275</v>
      </c>
      <c r="F96" s="662" t="s">
        <v>1171</v>
      </c>
      <c r="G96" s="663"/>
      <c r="I96" s="86">
        <v>447</v>
      </c>
      <c r="J96" s="91" t="s">
        <v>1275</v>
      </c>
    </row>
    <row r="97" spans="1:10" ht="13.5" customHeight="1">
      <c r="A97" s="86">
        <v>95</v>
      </c>
      <c r="B97" s="662" t="s">
        <v>1262</v>
      </c>
      <c r="C97" s="663"/>
      <c r="E97" s="86">
        <v>87</v>
      </c>
      <c r="F97" s="662" t="s">
        <v>923</v>
      </c>
      <c r="G97" s="663"/>
      <c r="I97" s="86">
        <v>449</v>
      </c>
      <c r="J97" s="91" t="s">
        <v>1754</v>
      </c>
    </row>
    <row r="98" spans="1:10" ht="13.5" customHeight="1">
      <c r="A98" s="86">
        <v>96</v>
      </c>
      <c r="B98" s="662" t="s">
        <v>869</v>
      </c>
      <c r="C98" s="663"/>
      <c r="E98" s="86">
        <v>276</v>
      </c>
      <c r="F98" s="662" t="s">
        <v>1748</v>
      </c>
      <c r="G98" s="663"/>
      <c r="I98" s="86">
        <v>450</v>
      </c>
      <c r="J98" s="91" t="s">
        <v>1482</v>
      </c>
    </row>
    <row r="99" spans="1:10" ht="13.5" customHeight="1">
      <c r="A99" s="86">
        <v>97</v>
      </c>
      <c r="B99" s="662" t="s">
        <v>1027</v>
      </c>
      <c r="C99" s="663"/>
      <c r="E99" s="86">
        <v>617</v>
      </c>
      <c r="F99" s="662" t="s">
        <v>977</v>
      </c>
      <c r="G99" s="663"/>
      <c r="I99" s="86">
        <v>628</v>
      </c>
      <c r="J99" s="91" t="s">
        <v>1350</v>
      </c>
    </row>
    <row r="100" spans="1:10" ht="13.5" customHeight="1">
      <c r="A100" s="86">
        <v>549</v>
      </c>
      <c r="B100" s="662" t="s">
        <v>1213</v>
      </c>
      <c r="C100" s="663"/>
      <c r="E100" s="86">
        <v>278</v>
      </c>
      <c r="F100" s="662" t="s">
        <v>1338</v>
      </c>
      <c r="G100" s="663"/>
      <c r="I100" s="86">
        <v>452</v>
      </c>
      <c r="J100" s="91" t="s">
        <v>1483</v>
      </c>
    </row>
    <row r="101" spans="1:10" ht="13.5" customHeight="1">
      <c r="A101" s="86">
        <v>598</v>
      </c>
      <c r="B101" s="662" t="s">
        <v>1899</v>
      </c>
      <c r="C101" s="663"/>
      <c r="E101" s="86">
        <v>279</v>
      </c>
      <c r="F101" s="662" t="s">
        <v>1530</v>
      </c>
      <c r="G101" s="663"/>
      <c r="I101" s="86">
        <v>631</v>
      </c>
      <c r="J101" s="91" t="s">
        <v>1325</v>
      </c>
    </row>
    <row r="102" spans="1:10" ht="13.5" customHeight="1">
      <c r="A102" s="86">
        <v>98</v>
      </c>
      <c r="B102" s="662" t="s">
        <v>1214</v>
      </c>
      <c r="C102" s="663"/>
      <c r="E102" s="86">
        <v>612</v>
      </c>
      <c r="F102" s="662" t="s">
        <v>1289</v>
      </c>
      <c r="G102" s="663"/>
      <c r="I102" s="86">
        <v>453</v>
      </c>
      <c r="J102" s="91" t="s">
        <v>994</v>
      </c>
    </row>
    <row r="103" spans="1:10" ht="13.5" customHeight="1">
      <c r="A103" s="86">
        <v>99</v>
      </c>
      <c r="B103" s="662" t="s">
        <v>1215</v>
      </c>
      <c r="C103" s="663"/>
      <c r="E103" s="86">
        <v>280</v>
      </c>
      <c r="F103" s="662" t="s">
        <v>1531</v>
      </c>
      <c r="G103" s="663"/>
      <c r="I103" s="86">
        <v>454</v>
      </c>
      <c r="J103" s="91" t="s">
        <v>911</v>
      </c>
    </row>
    <row r="104" spans="1:10" ht="13.5" customHeight="1">
      <c r="A104" s="86">
        <v>100</v>
      </c>
      <c r="B104" s="662" t="s">
        <v>1143</v>
      </c>
      <c r="C104" s="663"/>
      <c r="E104" s="86">
        <v>281</v>
      </c>
      <c r="F104" s="662" t="s">
        <v>1465</v>
      </c>
      <c r="G104" s="663"/>
      <c r="I104" s="86">
        <v>575</v>
      </c>
      <c r="J104" s="91" t="s">
        <v>852</v>
      </c>
    </row>
    <row r="105" spans="1:10" ht="13.5" customHeight="1">
      <c r="A105" s="86">
        <v>101</v>
      </c>
      <c r="B105" s="662" t="s">
        <v>1216</v>
      </c>
      <c r="C105" s="663"/>
      <c r="E105" s="86">
        <v>295</v>
      </c>
      <c r="F105" s="662" t="s">
        <v>1077</v>
      </c>
      <c r="G105" s="663"/>
      <c r="I105" s="86">
        <v>456</v>
      </c>
      <c r="J105" s="91" t="s">
        <v>1300</v>
      </c>
    </row>
    <row r="106" spans="1:10" ht="13.5" customHeight="1">
      <c r="A106" s="86">
        <v>585</v>
      </c>
      <c r="B106" s="662" t="s">
        <v>1217</v>
      </c>
      <c r="C106" s="663"/>
      <c r="E106" s="86">
        <v>282</v>
      </c>
      <c r="F106" s="662" t="s">
        <v>150</v>
      </c>
      <c r="G106" s="663"/>
      <c r="I106" s="86">
        <v>457</v>
      </c>
      <c r="J106" s="91" t="s">
        <v>1111</v>
      </c>
    </row>
    <row r="107" spans="1:10" ht="13.5" customHeight="1">
      <c r="A107" s="86">
        <v>102</v>
      </c>
      <c r="B107" s="662" t="s">
        <v>829</v>
      </c>
      <c r="C107" s="663"/>
      <c r="E107" s="86">
        <v>283</v>
      </c>
      <c r="F107" s="662" t="s">
        <v>1376</v>
      </c>
      <c r="G107" s="663"/>
      <c r="I107" s="86">
        <v>458</v>
      </c>
      <c r="J107" s="91" t="s">
        <v>1190</v>
      </c>
    </row>
    <row r="108" spans="1:10" ht="13.5" customHeight="1">
      <c r="A108" s="86">
        <v>103</v>
      </c>
      <c r="B108" s="662" t="s">
        <v>1328</v>
      </c>
      <c r="C108" s="663"/>
      <c r="E108" s="86">
        <v>284</v>
      </c>
      <c r="F108" s="662" t="s">
        <v>1681</v>
      </c>
      <c r="G108" s="663"/>
      <c r="I108" s="86">
        <v>557</v>
      </c>
      <c r="J108" s="91" t="s">
        <v>912</v>
      </c>
    </row>
    <row r="109" spans="1:10" ht="13.5" customHeight="1">
      <c r="A109" s="86">
        <v>104</v>
      </c>
      <c r="B109" s="662" t="s">
        <v>1520</v>
      </c>
      <c r="C109" s="663"/>
      <c r="E109" s="86">
        <v>285</v>
      </c>
      <c r="F109" s="662" t="s">
        <v>1317</v>
      </c>
      <c r="G109" s="663"/>
      <c r="I109" s="86">
        <v>459</v>
      </c>
      <c r="J109" s="91" t="s">
        <v>1191</v>
      </c>
    </row>
    <row r="110" spans="1:10" ht="13.5" customHeight="1">
      <c r="A110" s="86">
        <v>105</v>
      </c>
      <c r="B110" s="662" t="s">
        <v>1386</v>
      </c>
      <c r="C110" s="663"/>
      <c r="E110" s="86">
        <v>287</v>
      </c>
      <c r="F110" s="662" t="s">
        <v>1532</v>
      </c>
      <c r="G110" s="663"/>
      <c r="I110" s="86">
        <v>626</v>
      </c>
      <c r="J110" s="91" t="s">
        <v>1112</v>
      </c>
    </row>
    <row r="111" spans="1:10" ht="13.5" customHeight="1">
      <c r="A111" s="86">
        <v>106</v>
      </c>
      <c r="B111" s="662" t="s">
        <v>1576</v>
      </c>
      <c r="C111" s="663"/>
      <c r="E111" s="86">
        <v>288</v>
      </c>
      <c r="F111" s="662" t="s">
        <v>1078</v>
      </c>
      <c r="G111" s="663"/>
      <c r="I111" s="86">
        <v>460</v>
      </c>
      <c r="J111" s="91" t="s">
        <v>913</v>
      </c>
    </row>
    <row r="112" spans="1:10" ht="13.5" customHeight="1">
      <c r="A112" s="86">
        <v>107</v>
      </c>
      <c r="B112" s="662" t="s">
        <v>1452</v>
      </c>
      <c r="C112" s="663"/>
      <c r="E112" s="86">
        <v>554</v>
      </c>
      <c r="F112" s="662" t="s">
        <v>1421</v>
      </c>
      <c r="G112" s="663"/>
      <c r="I112" s="86">
        <v>461</v>
      </c>
      <c r="J112" s="91" t="s">
        <v>995</v>
      </c>
    </row>
    <row r="113" spans="1:10" ht="13.5" customHeight="1">
      <c r="A113" s="86">
        <v>108</v>
      </c>
      <c r="B113" s="662" t="s">
        <v>1453</v>
      </c>
      <c r="C113" s="663"/>
      <c r="E113" s="86">
        <v>289</v>
      </c>
      <c r="F113" s="662" t="s">
        <v>1290</v>
      </c>
      <c r="G113" s="663"/>
      <c r="I113" s="86">
        <v>462</v>
      </c>
      <c r="J113" s="91" t="s">
        <v>1936</v>
      </c>
    </row>
    <row r="114" spans="1:10" ht="13.5" customHeight="1">
      <c r="A114" s="86">
        <v>110</v>
      </c>
      <c r="B114" s="662" t="s">
        <v>870</v>
      </c>
      <c r="C114" s="663"/>
      <c r="E114" s="86">
        <v>290</v>
      </c>
      <c r="F114" s="662" t="s">
        <v>1439</v>
      </c>
      <c r="G114" s="663"/>
      <c r="I114" s="86">
        <v>463</v>
      </c>
      <c r="J114" s="91" t="s">
        <v>996</v>
      </c>
    </row>
    <row r="115" spans="1:10" ht="13.5" customHeight="1">
      <c r="A115" s="86">
        <v>111</v>
      </c>
      <c r="B115" s="662" t="s">
        <v>1309</v>
      </c>
      <c r="C115" s="663"/>
      <c r="E115" s="86">
        <v>537</v>
      </c>
      <c r="F115" s="662" t="s">
        <v>1172</v>
      </c>
      <c r="G115" s="663"/>
      <c r="I115" s="86">
        <v>601</v>
      </c>
      <c r="J115" s="91" t="s">
        <v>997</v>
      </c>
    </row>
    <row r="116" spans="1:10" ht="13.5" customHeight="1">
      <c r="A116" s="86">
        <v>113</v>
      </c>
      <c r="B116" s="662" t="s">
        <v>1028</v>
      </c>
      <c r="C116" s="663"/>
      <c r="E116" s="86">
        <v>291</v>
      </c>
      <c r="F116" s="662" t="s">
        <v>1172</v>
      </c>
      <c r="G116" s="663"/>
      <c r="I116" s="86">
        <v>464</v>
      </c>
      <c r="J116" s="91" t="s">
        <v>1113</v>
      </c>
    </row>
    <row r="117" spans="1:10" ht="13.5" customHeight="1">
      <c r="A117" s="86">
        <v>114</v>
      </c>
      <c r="B117" s="662" t="s">
        <v>1581</v>
      </c>
      <c r="C117" s="663"/>
      <c r="E117" s="86">
        <v>292</v>
      </c>
      <c r="F117" s="662" t="s">
        <v>1545</v>
      </c>
      <c r="G117" s="663"/>
      <c r="I117" s="86">
        <v>593</v>
      </c>
      <c r="J117" s="91" t="s">
        <v>1347</v>
      </c>
    </row>
    <row r="118" spans="1:10" ht="13.5" customHeight="1">
      <c r="A118" s="86">
        <v>619</v>
      </c>
      <c r="B118" s="662" t="s">
        <v>1329</v>
      </c>
      <c r="C118" s="663"/>
      <c r="E118" s="86">
        <v>561</v>
      </c>
      <c r="F118" s="662" t="s">
        <v>1291</v>
      </c>
      <c r="G118" s="663"/>
      <c r="I118" s="86">
        <v>466</v>
      </c>
      <c r="J118" s="91" t="s">
        <v>998</v>
      </c>
    </row>
    <row r="119" spans="1:10" ht="13.5" customHeight="1">
      <c r="A119" s="86">
        <v>115</v>
      </c>
      <c r="B119" s="662" t="s">
        <v>1369</v>
      </c>
      <c r="C119" s="663"/>
      <c r="E119" s="86">
        <v>293</v>
      </c>
      <c r="F119" s="662" t="s">
        <v>978</v>
      </c>
      <c r="G119" s="663"/>
      <c r="I119" s="86">
        <v>467</v>
      </c>
      <c r="J119" s="91" t="s">
        <v>999</v>
      </c>
    </row>
    <row r="120" spans="1:10" ht="13.5" customHeight="1">
      <c r="A120" s="86">
        <v>116</v>
      </c>
      <c r="B120" s="662" t="s">
        <v>1523</v>
      </c>
      <c r="C120" s="663"/>
      <c r="E120" s="86">
        <v>294</v>
      </c>
      <c r="F120" s="662" t="s">
        <v>1339</v>
      </c>
      <c r="G120" s="663"/>
      <c r="I120" s="86">
        <v>468</v>
      </c>
      <c r="J120" s="91" t="s">
        <v>853</v>
      </c>
    </row>
    <row r="121" spans="1:10" ht="13.5" customHeight="1">
      <c r="A121" s="86">
        <v>629</v>
      </c>
      <c r="B121" s="662" t="s">
        <v>1029</v>
      </c>
      <c r="C121" s="663"/>
      <c r="E121" s="86">
        <v>296</v>
      </c>
      <c r="F121" s="662" t="s">
        <v>1081</v>
      </c>
      <c r="G121" s="663"/>
      <c r="I121" s="86">
        <v>469</v>
      </c>
      <c r="J121" s="91" t="s">
        <v>1348</v>
      </c>
    </row>
    <row r="122" spans="1:10" ht="13.5" customHeight="1">
      <c r="A122" s="86">
        <v>117</v>
      </c>
      <c r="B122" s="662" t="s">
        <v>1330</v>
      </c>
      <c r="C122" s="663"/>
      <c r="E122" s="86">
        <v>297</v>
      </c>
      <c r="F122" s="662" t="s">
        <v>980</v>
      </c>
      <c r="G122" s="663"/>
      <c r="I122" s="86">
        <v>471</v>
      </c>
      <c r="J122" s="91" t="s">
        <v>1115</v>
      </c>
    </row>
    <row r="123" spans="1:10" ht="13.5" customHeight="1">
      <c r="A123" s="86">
        <v>571</v>
      </c>
      <c r="B123" s="662" t="s">
        <v>1031</v>
      </c>
      <c r="C123" s="663"/>
      <c r="E123" s="86">
        <v>588</v>
      </c>
      <c r="F123" s="662" t="s">
        <v>892</v>
      </c>
      <c r="G123" s="663"/>
      <c r="I123" s="86">
        <v>472</v>
      </c>
      <c r="J123" s="91" t="s">
        <v>1474</v>
      </c>
    </row>
    <row r="124" spans="1:10" ht="13.5" customHeight="1">
      <c r="A124" s="86">
        <v>118</v>
      </c>
      <c r="B124" s="662" t="s">
        <v>1331</v>
      </c>
      <c r="C124" s="663"/>
      <c r="E124" s="86">
        <v>299</v>
      </c>
      <c r="F124" s="662" t="s">
        <v>1397</v>
      </c>
      <c r="G124" s="663"/>
      <c r="I124" s="86">
        <v>473</v>
      </c>
      <c r="J124" s="91" t="s">
        <v>1908</v>
      </c>
    </row>
    <row r="125" spans="1:10" ht="13.5" customHeight="1">
      <c r="A125" s="86">
        <v>119</v>
      </c>
      <c r="B125" s="662" t="s">
        <v>1524</v>
      </c>
      <c r="C125" s="663"/>
      <c r="E125" s="86">
        <v>300</v>
      </c>
      <c r="F125" s="662" t="s">
        <v>1130</v>
      </c>
      <c r="G125" s="663"/>
      <c r="I125" s="86">
        <v>474</v>
      </c>
      <c r="J125" s="91" t="s">
        <v>1254</v>
      </c>
    </row>
    <row r="126" spans="1:10" ht="13.5" customHeight="1">
      <c r="A126" s="86">
        <v>120</v>
      </c>
      <c r="B126" s="662" t="s">
        <v>1433</v>
      </c>
      <c r="C126" s="663"/>
      <c r="E126" s="86">
        <v>301</v>
      </c>
      <c r="F126" s="662" t="s">
        <v>1398</v>
      </c>
      <c r="G126" s="663"/>
      <c r="I126" s="86">
        <v>475</v>
      </c>
      <c r="J126" s="91" t="s">
        <v>1000</v>
      </c>
    </row>
    <row r="127" spans="1:10" ht="13.5" customHeight="1">
      <c r="A127" s="86">
        <v>121</v>
      </c>
      <c r="B127" s="662" t="s">
        <v>871</v>
      </c>
      <c r="C127" s="663"/>
      <c r="E127" s="86">
        <v>302</v>
      </c>
      <c r="F127" s="662" t="s">
        <v>1082</v>
      </c>
      <c r="G127" s="663"/>
      <c r="I127" s="86">
        <v>541</v>
      </c>
      <c r="J127" s="91" t="s">
        <v>1379</v>
      </c>
    </row>
    <row r="128" spans="1:10" ht="13.5" customHeight="1">
      <c r="A128" s="86">
        <v>122</v>
      </c>
      <c r="B128" s="662" t="s">
        <v>830</v>
      </c>
      <c r="C128" s="663"/>
      <c r="E128" s="86">
        <v>303</v>
      </c>
      <c r="F128" s="662" t="s">
        <v>1234</v>
      </c>
      <c r="G128" s="663"/>
      <c r="I128" s="86">
        <v>476</v>
      </c>
      <c r="J128" s="91" t="s">
        <v>1447</v>
      </c>
    </row>
    <row r="129" spans="1:10" ht="13.5" customHeight="1">
      <c r="A129" s="86">
        <v>123</v>
      </c>
      <c r="B129" s="662" t="s">
        <v>1389</v>
      </c>
      <c r="C129" s="663"/>
      <c r="E129" s="86">
        <v>304</v>
      </c>
      <c r="F129" s="662" t="s">
        <v>1083</v>
      </c>
      <c r="G129" s="663"/>
      <c r="I129" s="86">
        <v>477</v>
      </c>
      <c r="J129" s="91" t="s">
        <v>1380</v>
      </c>
    </row>
    <row r="130" spans="1:10" ht="13.5" customHeight="1">
      <c r="A130" s="86">
        <v>124</v>
      </c>
      <c r="B130" s="662" t="s">
        <v>1032</v>
      </c>
      <c r="C130" s="663"/>
      <c r="E130" s="86">
        <v>306</v>
      </c>
      <c r="F130" s="662" t="s">
        <v>983</v>
      </c>
      <c r="G130" s="663"/>
      <c r="I130" s="86">
        <v>478</v>
      </c>
      <c r="J130" s="91" t="s">
        <v>1448</v>
      </c>
    </row>
    <row r="131" spans="1:10" ht="13.5" customHeight="1">
      <c r="A131" s="86">
        <v>618</v>
      </c>
      <c r="B131" s="662" t="s">
        <v>1311</v>
      </c>
      <c r="C131" s="663"/>
      <c r="E131" s="86">
        <v>307</v>
      </c>
      <c r="F131" s="662" t="s">
        <v>1235</v>
      </c>
      <c r="G131" s="663"/>
      <c r="I131" s="86">
        <v>565</v>
      </c>
      <c r="J131" s="91" t="s">
        <v>1517</v>
      </c>
    </row>
    <row r="132" spans="1:10" ht="13.5" customHeight="1">
      <c r="A132" s="86">
        <v>125</v>
      </c>
      <c r="B132" s="662" t="s">
        <v>1417</v>
      </c>
      <c r="C132" s="663"/>
      <c r="E132" s="86">
        <v>308</v>
      </c>
      <c r="F132" s="662" t="s">
        <v>1341</v>
      </c>
      <c r="G132" s="663"/>
      <c r="I132" s="86">
        <v>558</v>
      </c>
      <c r="J132" s="91" t="s">
        <v>1428</v>
      </c>
    </row>
    <row r="133" spans="1:10" ht="13.5" customHeight="1">
      <c r="A133" s="86">
        <v>569</v>
      </c>
      <c r="B133" s="662" t="s">
        <v>1312</v>
      </c>
      <c r="C133" s="663"/>
      <c r="E133" s="86">
        <v>605</v>
      </c>
      <c r="F133" s="662" t="s">
        <v>1236</v>
      </c>
      <c r="G133" s="663"/>
      <c r="I133" s="86">
        <v>480</v>
      </c>
      <c r="J133" s="91" t="s">
        <v>1706</v>
      </c>
    </row>
    <row r="134" spans="1:10" ht="13.5" customHeight="1">
      <c r="A134" s="87">
        <v>127</v>
      </c>
      <c r="B134" s="658" t="s">
        <v>1773</v>
      </c>
      <c r="C134" s="659"/>
      <c r="E134" s="87">
        <v>309</v>
      </c>
      <c r="F134" s="658" t="s">
        <v>1084</v>
      </c>
      <c r="G134" s="659"/>
      <c r="I134" s="87">
        <v>481</v>
      </c>
      <c r="J134" s="88" t="s">
        <v>1782</v>
      </c>
    </row>
    <row r="135" spans="1:10" ht="13.5" customHeight="1">
      <c r="A135" s="87">
        <v>129</v>
      </c>
      <c r="B135" s="658" t="s">
        <v>1434</v>
      </c>
      <c r="C135" s="659"/>
      <c r="E135" s="87">
        <v>542</v>
      </c>
      <c r="F135" s="658" t="s">
        <v>843</v>
      </c>
      <c r="G135" s="659"/>
      <c r="I135" s="87">
        <v>483</v>
      </c>
      <c r="J135" s="88" t="s">
        <v>1449</v>
      </c>
    </row>
    <row r="136" spans="1:10" ht="13.5" customHeight="1">
      <c r="A136" s="87">
        <v>604</v>
      </c>
      <c r="B136" s="658" t="s">
        <v>1505</v>
      </c>
      <c r="C136" s="659"/>
      <c r="E136" s="87">
        <v>311</v>
      </c>
      <c r="F136" s="658" t="s">
        <v>1237</v>
      </c>
      <c r="G136" s="659"/>
      <c r="I136" s="87">
        <v>484</v>
      </c>
      <c r="J136" s="88" t="s">
        <v>1117</v>
      </c>
    </row>
    <row r="137" spans="1:10" ht="13.5" customHeight="1">
      <c r="A137" s="87">
        <v>130</v>
      </c>
      <c r="B137" s="658" t="s">
        <v>1332</v>
      </c>
      <c r="C137" s="659"/>
      <c r="E137" s="87">
        <v>312</v>
      </c>
      <c r="F137" s="658" t="s">
        <v>984</v>
      </c>
      <c r="G137" s="659"/>
      <c r="I137" s="87">
        <v>485</v>
      </c>
      <c r="J137" s="88" t="s">
        <v>1118</v>
      </c>
    </row>
    <row r="138" spans="1:10" ht="13.5" customHeight="1">
      <c r="A138" s="87">
        <v>131</v>
      </c>
      <c r="B138" s="658" t="s">
        <v>1333</v>
      </c>
      <c r="C138" s="659"/>
      <c r="E138" s="87">
        <v>313</v>
      </c>
      <c r="F138" s="658" t="s">
        <v>1342</v>
      </c>
      <c r="G138" s="659"/>
      <c r="I138" s="87">
        <v>486</v>
      </c>
      <c r="J138" s="88" t="s">
        <v>1001</v>
      </c>
    </row>
    <row r="139" spans="1:10" ht="13.5" customHeight="1">
      <c r="A139" s="87">
        <v>132</v>
      </c>
      <c r="B139" s="658" t="s">
        <v>1457</v>
      </c>
      <c r="C139" s="659"/>
      <c r="E139" s="87">
        <v>314</v>
      </c>
      <c r="F139" s="658" t="s">
        <v>844</v>
      </c>
      <c r="G139" s="659"/>
      <c r="I139" s="87">
        <v>487</v>
      </c>
      <c r="J139" s="88" t="s">
        <v>1194</v>
      </c>
    </row>
    <row r="140" spans="1:10" ht="13.5" customHeight="1">
      <c r="A140" s="87">
        <v>134</v>
      </c>
      <c r="B140" s="658" t="s">
        <v>955</v>
      </c>
      <c r="C140" s="659"/>
      <c r="E140" s="87">
        <v>535</v>
      </c>
      <c r="F140" s="658" t="s">
        <v>1440</v>
      </c>
      <c r="G140" s="659"/>
      <c r="I140" s="87">
        <v>488</v>
      </c>
      <c r="J140" s="88" t="s">
        <v>1828</v>
      </c>
    </row>
    <row r="141" spans="1:10" ht="13.5" customHeight="1">
      <c r="A141" s="87">
        <v>135</v>
      </c>
      <c r="B141" s="658" t="s">
        <v>956</v>
      </c>
      <c r="C141" s="659"/>
      <c r="E141" s="87">
        <v>315</v>
      </c>
      <c r="F141" s="658" t="s">
        <v>893</v>
      </c>
      <c r="G141" s="659"/>
      <c r="I141" s="87">
        <v>489</v>
      </c>
      <c r="J141" s="88" t="s">
        <v>159</v>
      </c>
    </row>
    <row r="142" spans="1:10" ht="13.5" customHeight="1">
      <c r="A142" s="87">
        <v>136</v>
      </c>
      <c r="B142" s="658" t="s">
        <v>1033</v>
      </c>
      <c r="C142" s="659"/>
      <c r="E142" s="87">
        <v>316</v>
      </c>
      <c r="F142" s="658" t="s">
        <v>153</v>
      </c>
      <c r="G142" s="659"/>
      <c r="I142" s="87">
        <v>490</v>
      </c>
      <c r="J142" s="88" t="s">
        <v>917</v>
      </c>
    </row>
    <row r="143" spans="1:10" ht="13.5" customHeight="1">
      <c r="A143" s="87">
        <v>137</v>
      </c>
      <c r="B143" s="658" t="s">
        <v>1458</v>
      </c>
      <c r="C143" s="659"/>
      <c r="E143" s="87">
        <v>317</v>
      </c>
      <c r="F143" s="658" t="s">
        <v>1533</v>
      </c>
      <c r="G143" s="659"/>
      <c r="I143" s="87">
        <v>491</v>
      </c>
      <c r="J143" s="88" t="s">
        <v>1302</v>
      </c>
    </row>
    <row r="144" spans="1:10" ht="13.5" customHeight="1">
      <c r="A144" s="87">
        <v>138</v>
      </c>
      <c r="B144" s="658" t="s">
        <v>1459</v>
      </c>
      <c r="C144" s="659"/>
      <c r="E144" s="87">
        <v>318</v>
      </c>
      <c r="F144" s="658" t="s">
        <v>986</v>
      </c>
      <c r="G144" s="659"/>
      <c r="I144" s="87">
        <v>492</v>
      </c>
      <c r="J144" s="88" t="s">
        <v>160</v>
      </c>
    </row>
    <row r="145" spans="1:10" ht="13.5" customHeight="1">
      <c r="A145" s="87">
        <v>139</v>
      </c>
      <c r="B145" s="658" t="s">
        <v>1702</v>
      </c>
      <c r="C145" s="659"/>
      <c r="E145" s="87">
        <v>320</v>
      </c>
      <c r="F145" s="658" t="s">
        <v>1343</v>
      </c>
      <c r="G145" s="659"/>
      <c r="I145" s="87">
        <v>493</v>
      </c>
      <c r="J145" s="88" t="s">
        <v>1002</v>
      </c>
    </row>
    <row r="146" spans="1:10" ht="13.5" customHeight="1">
      <c r="A146" s="87">
        <v>140</v>
      </c>
      <c r="B146" s="658" t="s">
        <v>1144</v>
      </c>
      <c r="C146" s="659"/>
      <c r="E146" s="87">
        <v>321</v>
      </c>
      <c r="F146" s="658" t="s">
        <v>895</v>
      </c>
      <c r="G146" s="659"/>
      <c r="I146" s="87">
        <v>494</v>
      </c>
      <c r="J146" s="88" t="s">
        <v>1476</v>
      </c>
    </row>
    <row r="147" spans="1:10" ht="13.5" customHeight="1">
      <c r="A147" s="87">
        <v>141</v>
      </c>
      <c r="B147" s="658" t="s">
        <v>872</v>
      </c>
      <c r="C147" s="659"/>
      <c r="E147" s="87">
        <v>323</v>
      </c>
      <c r="F147" s="658" t="s">
        <v>1399</v>
      </c>
      <c r="G147" s="659"/>
      <c r="I147" s="87">
        <v>495</v>
      </c>
      <c r="J147" s="88" t="s">
        <v>1405</v>
      </c>
    </row>
    <row r="148" spans="1:10" ht="13.5" customHeight="1">
      <c r="A148" s="87">
        <v>510</v>
      </c>
      <c r="B148" s="658" t="s">
        <v>873</v>
      </c>
      <c r="C148" s="659"/>
      <c r="E148" s="87">
        <v>324</v>
      </c>
      <c r="F148" s="658" t="s">
        <v>1238</v>
      </c>
      <c r="G148" s="659"/>
      <c r="I148" s="87">
        <v>497</v>
      </c>
      <c r="J148" s="88" t="s">
        <v>1406</v>
      </c>
    </row>
    <row r="149" spans="1:10" ht="13.5" customHeight="1">
      <c r="A149" s="87">
        <v>144</v>
      </c>
      <c r="B149" s="658" t="s">
        <v>1282</v>
      </c>
      <c r="C149" s="659"/>
      <c r="E149" s="87">
        <v>325</v>
      </c>
      <c r="F149" s="658" t="s">
        <v>1175</v>
      </c>
      <c r="G149" s="659"/>
      <c r="I149" s="87">
        <v>498</v>
      </c>
      <c r="J149" s="88" t="s">
        <v>1477</v>
      </c>
    </row>
    <row r="150" spans="1:10" ht="13.5" customHeight="1">
      <c r="A150" s="87">
        <v>145</v>
      </c>
      <c r="B150" s="658" t="s">
        <v>1034</v>
      </c>
      <c r="C150" s="659"/>
      <c r="E150" s="87">
        <v>326</v>
      </c>
      <c r="F150" s="658" t="s">
        <v>1293</v>
      </c>
      <c r="G150" s="659"/>
      <c r="I150" s="87">
        <v>579</v>
      </c>
      <c r="J150" s="88" t="s">
        <v>1326</v>
      </c>
    </row>
    <row r="151" spans="1:10" ht="13.5" customHeight="1">
      <c r="A151" s="87">
        <v>146</v>
      </c>
      <c r="B151" s="658" t="s">
        <v>1460</v>
      </c>
      <c r="C151" s="659"/>
      <c r="E151" s="87">
        <v>327</v>
      </c>
      <c r="F151" s="658" t="s">
        <v>1294</v>
      </c>
      <c r="G151" s="659"/>
      <c r="I151" s="87">
        <v>499</v>
      </c>
      <c r="J151" s="88" t="s">
        <v>1273</v>
      </c>
    </row>
    <row r="152" spans="1:10" ht="13.5" customHeight="1">
      <c r="A152" s="87">
        <v>148</v>
      </c>
      <c r="B152" s="658" t="s">
        <v>957</v>
      </c>
      <c r="C152" s="659"/>
      <c r="E152" s="87">
        <v>328</v>
      </c>
      <c r="F152" s="658" t="s">
        <v>1176</v>
      </c>
      <c r="G152" s="659"/>
      <c r="I152" s="87">
        <v>500</v>
      </c>
      <c r="J152" s="88" t="s">
        <v>1003</v>
      </c>
    </row>
    <row r="153" spans="1:10" ht="13.5" customHeight="1">
      <c r="A153" s="87">
        <v>149</v>
      </c>
      <c r="B153" s="658" t="s">
        <v>1435</v>
      </c>
      <c r="C153" s="659"/>
      <c r="E153" s="87">
        <v>329</v>
      </c>
      <c r="F153" s="658" t="s">
        <v>1239</v>
      </c>
      <c r="G153" s="659"/>
      <c r="I153" s="87">
        <v>502</v>
      </c>
      <c r="J153" s="88" t="s">
        <v>1119</v>
      </c>
    </row>
    <row r="154" spans="1:10" ht="13.5" customHeight="1">
      <c r="A154" s="87">
        <v>150</v>
      </c>
      <c r="B154" s="658" t="s">
        <v>1563</v>
      </c>
      <c r="C154" s="659"/>
      <c r="E154" s="87">
        <v>330</v>
      </c>
      <c r="F154" s="658" t="s">
        <v>1266</v>
      </c>
      <c r="G154" s="659"/>
      <c r="I154" s="87">
        <v>584</v>
      </c>
      <c r="J154" s="88" t="s">
        <v>1407</v>
      </c>
    </row>
    <row r="155" spans="1:10" ht="13.5" customHeight="1">
      <c r="A155" s="87">
        <v>152</v>
      </c>
      <c r="B155" s="658" t="s">
        <v>1353</v>
      </c>
      <c r="C155" s="659"/>
      <c r="E155" s="87">
        <v>581</v>
      </c>
      <c r="F155" s="658" t="s">
        <v>1088</v>
      </c>
      <c r="G155" s="659"/>
      <c r="I155" s="87">
        <v>503</v>
      </c>
      <c r="J155" s="88" t="s">
        <v>1349</v>
      </c>
    </row>
    <row r="156" spans="1:10" ht="13.5" customHeight="1">
      <c r="A156" s="87">
        <v>153</v>
      </c>
      <c r="B156" s="658" t="s">
        <v>831</v>
      </c>
      <c r="C156" s="659"/>
      <c r="E156" s="87">
        <v>331</v>
      </c>
      <c r="F156" s="658" t="s">
        <v>1295</v>
      </c>
      <c r="G156" s="659"/>
      <c r="I156" s="87">
        <v>504</v>
      </c>
      <c r="J156" s="88" t="s">
        <v>1588</v>
      </c>
    </row>
    <row r="157" spans="1:10" ht="13.5" customHeight="1">
      <c r="A157" s="87">
        <v>154</v>
      </c>
      <c r="B157" s="658" t="s">
        <v>832</v>
      </c>
      <c r="C157" s="659"/>
      <c r="E157" s="87">
        <v>332</v>
      </c>
      <c r="F157" s="658" t="s">
        <v>1466</v>
      </c>
      <c r="G157" s="659"/>
      <c r="I157" s="87">
        <v>505</v>
      </c>
      <c r="J157" s="88" t="s">
        <v>1120</v>
      </c>
    </row>
    <row r="158" spans="1:10" ht="13.5" customHeight="1">
      <c r="A158" s="87">
        <v>155</v>
      </c>
      <c r="B158" s="658" t="s">
        <v>1052</v>
      </c>
      <c r="C158" s="659"/>
      <c r="E158" s="87">
        <v>333</v>
      </c>
      <c r="F158" s="658" t="s">
        <v>1344</v>
      </c>
      <c r="G158" s="659"/>
      <c r="I158" s="87">
        <v>506</v>
      </c>
      <c r="J158" s="88" t="s">
        <v>918</v>
      </c>
    </row>
    <row r="159" spans="1:10" ht="13.5" customHeight="1">
      <c r="A159" s="87">
        <v>156</v>
      </c>
      <c r="B159" s="658" t="s">
        <v>963</v>
      </c>
      <c r="C159" s="659"/>
      <c r="E159" s="87">
        <v>334</v>
      </c>
      <c r="F159" s="658" t="s">
        <v>1296</v>
      </c>
      <c r="G159" s="659"/>
      <c r="I159" s="87">
        <v>507</v>
      </c>
      <c r="J159" s="88" t="s">
        <v>1004</v>
      </c>
    </row>
    <row r="160" spans="1:10" ht="13.5" customHeight="1">
      <c r="A160" s="87">
        <v>158</v>
      </c>
      <c r="B160" s="658" t="s">
        <v>1618</v>
      </c>
      <c r="C160" s="659"/>
      <c r="E160" s="87">
        <v>455</v>
      </c>
      <c r="F160" s="658" t="s">
        <v>1779</v>
      </c>
      <c r="G160" s="659"/>
      <c r="I160" s="87">
        <v>508</v>
      </c>
      <c r="J160" s="88" t="s">
        <v>1121</v>
      </c>
    </row>
    <row r="161" spans="1:10" ht="13.5" customHeight="1">
      <c r="A161" s="87">
        <v>159</v>
      </c>
      <c r="B161" s="658" t="s">
        <v>1147</v>
      </c>
      <c r="C161" s="659"/>
      <c r="E161" s="87">
        <v>335</v>
      </c>
      <c r="F161" s="658" t="s">
        <v>1267</v>
      </c>
      <c r="G161" s="659"/>
      <c r="I161" s="87">
        <v>509</v>
      </c>
      <c r="J161" s="88" t="s">
        <v>1195</v>
      </c>
    </row>
    <row r="162" spans="1:10" ht="13.5" customHeight="1">
      <c r="A162" s="87">
        <v>161</v>
      </c>
      <c r="B162" s="658" t="s">
        <v>1053</v>
      </c>
      <c r="C162" s="659"/>
      <c r="E162" s="87">
        <v>337</v>
      </c>
      <c r="F162" s="658" t="s">
        <v>1240</v>
      </c>
      <c r="G162" s="659"/>
      <c r="I162" s="87">
        <v>511</v>
      </c>
      <c r="J162" s="88" t="s">
        <v>1122</v>
      </c>
    </row>
    <row r="163" spans="1:10" ht="13.5" customHeight="1">
      <c r="A163" s="87">
        <v>609</v>
      </c>
      <c r="B163" s="658" t="s">
        <v>1219</v>
      </c>
      <c r="C163" s="659"/>
      <c r="E163" s="87">
        <v>338</v>
      </c>
      <c r="F163" s="658" t="s">
        <v>1319</v>
      </c>
      <c r="G163" s="659"/>
      <c r="I163" s="87">
        <v>512</v>
      </c>
      <c r="J163" s="88" t="s">
        <v>1196</v>
      </c>
    </row>
    <row r="164" spans="1:10" ht="13.5" customHeight="1">
      <c r="A164" s="87">
        <v>163</v>
      </c>
      <c r="B164" s="658" t="s">
        <v>1148</v>
      </c>
      <c r="C164" s="659"/>
      <c r="E164" s="87">
        <v>339</v>
      </c>
      <c r="F164" s="658" t="s">
        <v>1089</v>
      </c>
      <c r="G164" s="659"/>
      <c r="I164" s="87">
        <v>513</v>
      </c>
      <c r="J164" s="88" t="s">
        <v>1005</v>
      </c>
    </row>
    <row r="165" spans="1:10" ht="13.5" customHeight="1">
      <c r="A165" s="87">
        <v>164</v>
      </c>
      <c r="B165" s="658" t="s">
        <v>1334</v>
      </c>
      <c r="C165" s="659"/>
      <c r="E165" s="87">
        <v>340</v>
      </c>
      <c r="F165" s="658" t="s">
        <v>1467</v>
      </c>
      <c r="G165" s="659"/>
      <c r="I165" s="87">
        <v>514</v>
      </c>
      <c r="J165" s="88" t="s">
        <v>1123</v>
      </c>
    </row>
    <row r="166" spans="1:10" ht="13.5" customHeight="1">
      <c r="A166" s="87">
        <v>165</v>
      </c>
      <c r="B166" s="658" t="s">
        <v>1461</v>
      </c>
      <c r="C166" s="659"/>
      <c r="E166" s="87">
        <v>271</v>
      </c>
      <c r="F166" s="658" t="s">
        <v>1566</v>
      </c>
      <c r="G166" s="659"/>
      <c r="I166" s="87">
        <v>516</v>
      </c>
      <c r="J166" s="88" t="s">
        <v>919</v>
      </c>
    </row>
    <row r="167" spans="1:10" ht="13.5" customHeight="1">
      <c r="A167" s="87">
        <v>599</v>
      </c>
      <c r="B167" s="658" t="s">
        <v>1054</v>
      </c>
      <c r="C167" s="659"/>
      <c r="E167" s="87">
        <v>616</v>
      </c>
      <c r="F167" s="658" t="s">
        <v>1508</v>
      </c>
      <c r="G167" s="659"/>
      <c r="I167" s="87">
        <v>625</v>
      </c>
      <c r="J167" s="88" t="s">
        <v>854</v>
      </c>
    </row>
    <row r="168" spans="1:10" ht="13.5" customHeight="1">
      <c r="A168" s="87">
        <v>166</v>
      </c>
      <c r="B168" s="658" t="s">
        <v>1055</v>
      </c>
      <c r="C168" s="659"/>
      <c r="E168" s="87">
        <v>341</v>
      </c>
      <c r="F168" s="658" t="s">
        <v>1241</v>
      </c>
      <c r="G168" s="659"/>
      <c r="I168" s="87">
        <v>517</v>
      </c>
      <c r="J168" s="88" t="s">
        <v>855</v>
      </c>
    </row>
    <row r="169" spans="1:10" ht="13.5" customHeight="1">
      <c r="A169" s="87">
        <v>167</v>
      </c>
      <c r="B169" s="658" t="s">
        <v>1149</v>
      </c>
      <c r="C169" s="659"/>
      <c r="E169" s="87">
        <v>342</v>
      </c>
      <c r="F169" s="658" t="s">
        <v>1177</v>
      </c>
      <c r="G169" s="659"/>
      <c r="I169" s="87">
        <v>518</v>
      </c>
      <c r="J169" s="88" t="s">
        <v>1124</v>
      </c>
    </row>
    <row r="170" spans="1:10" ht="13.5" customHeight="1">
      <c r="A170" s="87">
        <v>168</v>
      </c>
      <c r="B170" s="658" t="s">
        <v>1220</v>
      </c>
      <c r="C170" s="659"/>
      <c r="E170" s="87">
        <v>343</v>
      </c>
      <c r="F170" s="658" t="s">
        <v>1242</v>
      </c>
      <c r="G170" s="659"/>
      <c r="I170" s="87">
        <v>519</v>
      </c>
      <c r="J170" s="88" t="s">
        <v>920</v>
      </c>
    </row>
    <row r="171" spans="1:10" ht="13.5" customHeight="1">
      <c r="A171" s="87">
        <v>169</v>
      </c>
      <c r="B171" s="658" t="s">
        <v>1354</v>
      </c>
      <c r="C171" s="659"/>
      <c r="E171" s="87">
        <v>544</v>
      </c>
      <c r="F171" s="658" t="s">
        <v>1178</v>
      </c>
      <c r="G171" s="659"/>
      <c r="I171" s="87">
        <v>520</v>
      </c>
      <c r="J171" s="88" t="s">
        <v>921</v>
      </c>
    </row>
    <row r="172" spans="1:10" ht="13.5" customHeight="1">
      <c r="A172" s="87">
        <v>170</v>
      </c>
      <c r="B172" s="658" t="s">
        <v>1056</v>
      </c>
      <c r="C172" s="659"/>
      <c r="E172" s="87">
        <v>344</v>
      </c>
      <c r="F172" s="658" t="s">
        <v>1345</v>
      </c>
      <c r="G172" s="659"/>
      <c r="I172" s="87">
        <v>595</v>
      </c>
      <c r="J172" s="88" t="s">
        <v>1202</v>
      </c>
    </row>
    <row r="173" spans="1:10" ht="13.5" customHeight="1">
      <c r="A173" s="87">
        <v>171</v>
      </c>
      <c r="B173" s="658" t="s">
        <v>877</v>
      </c>
      <c r="C173" s="659"/>
      <c r="E173" s="87">
        <v>345</v>
      </c>
      <c r="F173" s="658" t="s">
        <v>1468</v>
      </c>
      <c r="G173" s="659"/>
      <c r="I173" s="87">
        <v>521</v>
      </c>
      <c r="J173" s="88" t="s">
        <v>1381</v>
      </c>
    </row>
    <row r="174" spans="1:10" ht="13.5" customHeight="1">
      <c r="A174" s="87">
        <v>552</v>
      </c>
      <c r="B174" s="658" t="s">
        <v>1057</v>
      </c>
      <c r="C174" s="659"/>
      <c r="E174" s="87">
        <v>346</v>
      </c>
      <c r="F174" s="658" t="s">
        <v>1090</v>
      </c>
      <c r="G174" s="659"/>
      <c r="I174" s="87">
        <v>133</v>
      </c>
      <c r="J174" s="88" t="s">
        <v>1006</v>
      </c>
    </row>
    <row r="175" spans="1:10" ht="13.5" customHeight="1">
      <c r="A175" s="87">
        <v>172</v>
      </c>
      <c r="B175" s="658" t="s">
        <v>1150</v>
      </c>
      <c r="C175" s="659"/>
      <c r="E175" s="87">
        <v>347</v>
      </c>
      <c r="F175" s="658" t="s">
        <v>1469</v>
      </c>
      <c r="G175" s="659"/>
      <c r="I175" s="87">
        <v>522</v>
      </c>
      <c r="J175" s="88" t="s">
        <v>1126</v>
      </c>
    </row>
    <row r="176" spans="1:10" ht="13.5" customHeight="1">
      <c r="A176" s="87">
        <v>173</v>
      </c>
      <c r="B176" s="658" t="s">
        <v>834</v>
      </c>
      <c r="C176" s="659"/>
      <c r="E176" s="87">
        <v>348</v>
      </c>
      <c r="F176" s="658" t="s">
        <v>1269</v>
      </c>
      <c r="G176" s="659"/>
      <c r="I176" s="87">
        <v>543</v>
      </c>
      <c r="J176" s="88" t="s">
        <v>1478</v>
      </c>
    </row>
    <row r="177" spans="1:10" ht="13.5" customHeight="1">
      <c r="A177" s="87">
        <v>559</v>
      </c>
      <c r="B177" s="658" t="s">
        <v>1223</v>
      </c>
      <c r="C177" s="659"/>
      <c r="E177" s="87">
        <v>349</v>
      </c>
      <c r="F177" s="658" t="s">
        <v>1243</v>
      </c>
      <c r="G177" s="659"/>
      <c r="I177" s="87">
        <v>523</v>
      </c>
      <c r="J177" s="88" t="s">
        <v>1479</v>
      </c>
    </row>
    <row r="178" spans="1:10" ht="13.5" customHeight="1">
      <c r="A178" s="87">
        <v>560</v>
      </c>
      <c r="B178" s="658" t="s">
        <v>964</v>
      </c>
      <c r="C178" s="659"/>
      <c r="E178" s="87">
        <v>350</v>
      </c>
      <c r="F178" s="658" t="s">
        <v>1091</v>
      </c>
      <c r="G178" s="659"/>
      <c r="I178" s="87">
        <v>524</v>
      </c>
      <c r="J178" s="88" t="s">
        <v>1007</v>
      </c>
    </row>
    <row r="179" spans="1:10" ht="13.5" customHeight="1">
      <c r="A179" s="87">
        <v>623</v>
      </c>
      <c r="B179" s="658" t="s">
        <v>1060</v>
      </c>
      <c r="C179" s="659"/>
      <c r="E179" s="87">
        <v>573</v>
      </c>
      <c r="F179" s="658" t="s">
        <v>1179</v>
      </c>
      <c r="G179" s="659"/>
      <c r="I179" s="87">
        <v>525</v>
      </c>
      <c r="J179" s="88" t="s">
        <v>1382</v>
      </c>
    </row>
    <row r="180" spans="1:10" ht="13.5" customHeight="1">
      <c r="A180" s="87">
        <v>175</v>
      </c>
      <c r="B180" s="658" t="s">
        <v>1155</v>
      </c>
      <c r="C180" s="659"/>
      <c r="E180" s="87">
        <v>351</v>
      </c>
      <c r="F180" s="658" t="s">
        <v>1346</v>
      </c>
      <c r="G180" s="659"/>
      <c r="I180" s="87">
        <v>526</v>
      </c>
      <c r="J180" s="88" t="s">
        <v>1008</v>
      </c>
    </row>
    <row r="181" spans="1:10" ht="13.5" customHeight="1">
      <c r="A181" s="87">
        <v>176</v>
      </c>
      <c r="B181" s="658" t="s">
        <v>965</v>
      </c>
      <c r="C181" s="659"/>
      <c r="E181" s="87">
        <v>352</v>
      </c>
      <c r="F181" s="658" t="s">
        <v>1180</v>
      </c>
      <c r="G181" s="659"/>
      <c r="I181" s="87">
        <v>527</v>
      </c>
      <c r="J181" s="88" t="s">
        <v>1450</v>
      </c>
    </row>
    <row r="182" spans="1:10" ht="13.5" customHeight="1">
      <c r="A182" s="87">
        <v>177</v>
      </c>
      <c r="B182" s="658" t="s">
        <v>966</v>
      </c>
      <c r="C182" s="659"/>
      <c r="E182" s="87">
        <v>354</v>
      </c>
      <c r="F182" s="658" t="s">
        <v>896</v>
      </c>
      <c r="G182" s="659"/>
      <c r="I182" s="87">
        <v>528</v>
      </c>
      <c r="J182" s="88" t="s">
        <v>1203</v>
      </c>
    </row>
    <row r="183" spans="1:10" ht="13.5" customHeight="1">
      <c r="A183" s="87">
        <v>178</v>
      </c>
      <c r="B183" s="658" t="s">
        <v>1156</v>
      </c>
      <c r="C183" s="659"/>
      <c r="E183" s="87">
        <v>355</v>
      </c>
      <c r="F183" s="658" t="s">
        <v>988</v>
      </c>
      <c r="G183" s="659"/>
      <c r="I183" s="87">
        <v>566</v>
      </c>
      <c r="J183" s="88" t="s">
        <v>1519</v>
      </c>
    </row>
    <row r="184" spans="1:10" ht="13.5" customHeight="1">
      <c r="A184" s="87">
        <v>179</v>
      </c>
      <c r="B184" s="658" t="s">
        <v>1157</v>
      </c>
      <c r="C184" s="659"/>
      <c r="E184" s="87">
        <v>356</v>
      </c>
      <c r="F184" s="658" t="s">
        <v>1092</v>
      </c>
      <c r="G184" s="659"/>
      <c r="I184" s="87">
        <v>530</v>
      </c>
      <c r="J184" s="88" t="s">
        <v>1409</v>
      </c>
    </row>
    <row r="185" spans="1:10" ht="13.5" customHeight="1">
      <c r="A185" s="87">
        <v>596</v>
      </c>
      <c r="B185" s="658" t="s">
        <v>1061</v>
      </c>
      <c r="C185" s="659"/>
      <c r="E185" s="87">
        <v>589</v>
      </c>
      <c r="F185" s="658" t="s">
        <v>1093</v>
      </c>
      <c r="G185" s="659"/>
      <c r="I185" s="87">
        <v>531</v>
      </c>
      <c r="J185" s="88" t="s">
        <v>1276</v>
      </c>
    </row>
    <row r="186" spans="1:10" ht="13.5" customHeight="1">
      <c r="A186" s="87">
        <v>180</v>
      </c>
      <c r="B186" s="658" t="s">
        <v>967</v>
      </c>
      <c r="C186" s="659"/>
      <c r="E186" s="87">
        <v>620</v>
      </c>
      <c r="F186" s="658" t="s">
        <v>1320</v>
      </c>
      <c r="G186" s="659"/>
      <c r="I186" s="87">
        <v>540</v>
      </c>
      <c r="J186" s="88" t="s">
        <v>1484</v>
      </c>
    </row>
    <row r="187" spans="1:10" ht="13.5" customHeight="1">
      <c r="A187" s="87">
        <v>181</v>
      </c>
      <c r="B187" s="658" t="s">
        <v>1390</v>
      </c>
      <c r="C187" s="659"/>
      <c r="E187" s="87">
        <v>590</v>
      </c>
      <c r="F187" s="658" t="s">
        <v>1442</v>
      </c>
      <c r="G187" s="659"/>
      <c r="I187" s="87">
        <v>602</v>
      </c>
      <c r="J187" s="88" t="s">
        <v>1755</v>
      </c>
    </row>
    <row r="188" spans="1:10" ht="13.5" customHeight="1">
      <c r="A188" s="87">
        <v>597</v>
      </c>
      <c r="B188" s="658" t="s">
        <v>1861</v>
      </c>
      <c r="C188" s="659"/>
      <c r="E188" s="87">
        <v>357</v>
      </c>
      <c r="F188" s="658" t="s">
        <v>1534</v>
      </c>
      <c r="G188" s="659"/>
      <c r="I188" s="87">
        <v>534</v>
      </c>
      <c r="J188" s="88" t="s">
        <v>1410</v>
      </c>
    </row>
    <row r="189" spans="1:10" ht="13.5" customHeight="1">
      <c r="A189" s="87">
        <v>183</v>
      </c>
      <c r="B189" s="658" t="s">
        <v>968</v>
      </c>
      <c r="C189" s="659"/>
      <c r="E189" s="87">
        <v>583</v>
      </c>
      <c r="F189" s="658" t="s">
        <v>1181</v>
      </c>
      <c r="G189" s="659"/>
      <c r="I189" s="22"/>
      <c r="J189" s="81"/>
    </row>
    <row r="190" spans="1:10" ht="13.5" customHeight="1">
      <c r="A190" s="89">
        <v>184</v>
      </c>
      <c r="B190" s="660" t="s">
        <v>1158</v>
      </c>
      <c r="C190" s="661"/>
      <c r="E190" s="89">
        <v>574</v>
      </c>
      <c r="F190" s="660" t="s">
        <v>1181</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1943</v>
      </c>
      <c r="B1" s="273"/>
      <c r="C1" s="107" t="s">
        <v>842</v>
      </c>
      <c r="D1" s="104" t="s">
        <v>1016</v>
      </c>
      <c r="E1" s="104" t="s">
        <v>154</v>
      </c>
      <c r="F1" s="125" t="s">
        <v>987</v>
      </c>
      <c r="G1" s="104" t="s">
        <v>840</v>
      </c>
      <c r="H1" s="125" t="s">
        <v>839</v>
      </c>
      <c r="I1" s="104" t="s">
        <v>1069</v>
      </c>
      <c r="J1" s="105"/>
    </row>
    <row r="2" spans="1:10" s="3" customFormat="1" ht="19.5" customHeight="1">
      <c r="A2" s="274"/>
      <c r="B2" s="275"/>
      <c r="C2" s="108" t="s">
        <v>1079</v>
      </c>
      <c r="D2" s="109" t="s">
        <v>915</v>
      </c>
      <c r="E2" s="109" t="s">
        <v>1161</v>
      </c>
      <c r="F2" s="109" t="s">
        <v>828</v>
      </c>
      <c r="G2" s="109" t="s">
        <v>982</v>
      </c>
      <c r="H2" s="109" t="s">
        <v>902</v>
      </c>
      <c r="I2" s="110" t="s">
        <v>845</v>
      </c>
      <c r="J2" s="106"/>
    </row>
    <row r="3" spans="1:10" ht="42.75" customHeight="1">
      <c r="A3" s="689" t="s">
        <v>2863</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1778</v>
      </c>
      <c r="B5" s="693"/>
      <c r="C5" s="693"/>
      <c r="D5" s="694"/>
      <c r="E5" s="97"/>
      <c r="F5" s="97"/>
      <c r="G5" s="97"/>
      <c r="H5" s="97"/>
      <c r="I5" s="97"/>
      <c r="J5" s="97"/>
    </row>
    <row r="6" spans="1:10" ht="13.5" customHeight="1">
      <c r="A6" s="98">
        <v>1</v>
      </c>
      <c r="B6" s="695" t="s">
        <v>1436</v>
      </c>
      <c r="C6" s="696"/>
      <c r="D6" s="697"/>
      <c r="E6" s="97"/>
      <c r="F6" s="97"/>
      <c r="G6" s="97"/>
      <c r="H6" s="97"/>
      <c r="I6" s="97"/>
      <c r="J6" s="97"/>
    </row>
    <row r="7" spans="1:10" ht="13.5" customHeight="1">
      <c r="A7" s="99">
        <v>2</v>
      </c>
      <c r="B7" s="700" t="s">
        <v>1675</v>
      </c>
      <c r="C7" s="701"/>
      <c r="D7" s="702"/>
      <c r="E7" s="97"/>
      <c r="F7" s="97"/>
      <c r="G7" s="97"/>
      <c r="H7" s="97"/>
      <c r="I7" s="97"/>
      <c r="J7" s="97"/>
    </row>
    <row r="8" spans="1:10" ht="13.5" customHeight="1">
      <c r="A8" s="100">
        <v>3</v>
      </c>
      <c r="B8" s="703" t="s">
        <v>1518</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1868</v>
      </c>
      <c r="B10" s="682"/>
      <c r="C10" s="682"/>
      <c r="D10" s="682"/>
      <c r="E10" s="698"/>
      <c r="F10" s="698"/>
      <c r="G10" s="699"/>
      <c r="H10" s="97"/>
      <c r="I10" s="97"/>
      <c r="J10" s="97"/>
    </row>
    <row r="11" spans="1:10" ht="13.5" customHeight="1">
      <c r="A11" s="98">
        <v>11</v>
      </c>
      <c r="B11" s="695" t="s">
        <v>2372</v>
      </c>
      <c r="C11" s="696"/>
      <c r="D11" s="696"/>
      <c r="E11" s="749"/>
      <c r="F11" s="749"/>
      <c r="G11" s="750"/>
      <c r="H11" s="97"/>
      <c r="I11" s="97"/>
      <c r="J11" s="97"/>
    </row>
    <row r="12" spans="1:10" ht="13.5" customHeight="1">
      <c r="A12" s="99">
        <v>12</v>
      </c>
      <c r="B12" s="700" t="s">
        <v>2088</v>
      </c>
      <c r="C12" s="701"/>
      <c r="D12" s="701"/>
      <c r="E12" s="741"/>
      <c r="F12" s="741"/>
      <c r="G12" s="742"/>
      <c r="H12" s="97"/>
      <c r="I12" s="97"/>
      <c r="J12" s="97"/>
    </row>
    <row r="13" spans="1:10" ht="13.5" customHeight="1">
      <c r="A13" s="99">
        <v>13</v>
      </c>
      <c r="B13" s="700" t="s">
        <v>2229</v>
      </c>
      <c r="C13" s="701"/>
      <c r="D13" s="701"/>
      <c r="E13" s="741"/>
      <c r="F13" s="741"/>
      <c r="G13" s="742"/>
      <c r="H13" s="97"/>
      <c r="I13" s="97"/>
      <c r="J13" s="97"/>
    </row>
    <row r="14" spans="1:10" ht="13.5" customHeight="1">
      <c r="A14" s="99">
        <v>21</v>
      </c>
      <c r="B14" s="700" t="s">
        <v>1611</v>
      </c>
      <c r="C14" s="701"/>
      <c r="D14" s="701"/>
      <c r="E14" s="741"/>
      <c r="F14" s="741"/>
      <c r="G14" s="742"/>
      <c r="H14" s="97"/>
      <c r="I14" s="97"/>
      <c r="J14" s="97"/>
    </row>
    <row r="15" spans="1:10" ht="13.5" customHeight="1">
      <c r="A15" s="99">
        <v>22</v>
      </c>
      <c r="B15" s="700" t="s">
        <v>1657</v>
      </c>
      <c r="C15" s="701"/>
      <c r="D15" s="701"/>
      <c r="E15" s="741"/>
      <c r="F15" s="741"/>
      <c r="G15" s="742"/>
      <c r="H15" s="97"/>
      <c r="I15" s="97"/>
      <c r="J15" s="97"/>
    </row>
    <row r="16" spans="1:10" ht="13.5" customHeight="1">
      <c r="A16" s="99">
        <v>31</v>
      </c>
      <c r="B16" s="700" t="s">
        <v>2134</v>
      </c>
      <c r="C16" s="701"/>
      <c r="D16" s="701"/>
      <c r="E16" s="741"/>
      <c r="F16" s="741"/>
      <c r="G16" s="742"/>
      <c r="H16" s="97"/>
      <c r="I16" s="97"/>
      <c r="J16" s="97"/>
    </row>
    <row r="17" spans="1:10" ht="13.5" customHeight="1">
      <c r="A17" s="99">
        <v>41</v>
      </c>
      <c r="B17" s="700" t="s">
        <v>2433</v>
      </c>
      <c r="C17" s="701"/>
      <c r="D17" s="701"/>
      <c r="E17" s="741"/>
      <c r="F17" s="741"/>
      <c r="G17" s="742"/>
      <c r="H17" s="97"/>
      <c r="I17" s="97"/>
      <c r="J17" s="97"/>
    </row>
    <row r="18" spans="1:10" ht="13.5" customHeight="1">
      <c r="A18" s="100">
        <v>42</v>
      </c>
      <c r="B18" s="703" t="s">
        <v>2426</v>
      </c>
      <c r="C18" s="704"/>
      <c r="D18" s="704"/>
      <c r="E18" s="734"/>
      <c r="F18" s="734"/>
      <c r="G18" s="735"/>
      <c r="H18" s="97"/>
      <c r="I18" s="97"/>
      <c r="J18" s="97"/>
    </row>
    <row r="19" spans="1:10" ht="13.5" customHeight="1">
      <c r="A19" s="97"/>
      <c r="B19" s="97"/>
      <c r="C19" s="97"/>
      <c r="D19" s="97"/>
      <c r="E19" s="97"/>
      <c r="F19" s="97"/>
      <c r="G19" s="97"/>
      <c r="H19" s="97"/>
      <c r="I19" s="97"/>
      <c r="J19" s="97"/>
    </row>
    <row r="20" spans="1:10" ht="13.5" customHeight="1">
      <c r="A20" s="681" t="s">
        <v>1829</v>
      </c>
      <c r="B20" s="682"/>
      <c r="C20" s="682"/>
      <c r="D20" s="682"/>
      <c r="E20" s="698"/>
      <c r="F20" s="698"/>
      <c r="G20" s="698"/>
      <c r="H20" s="736"/>
      <c r="I20" s="736"/>
      <c r="J20" s="737"/>
    </row>
    <row r="21" spans="1:10" ht="28.5" customHeight="1">
      <c r="A21" s="101">
        <v>10</v>
      </c>
      <c r="B21" s="738" t="s">
        <v>2780</v>
      </c>
      <c r="C21" s="739"/>
      <c r="D21" s="739"/>
      <c r="E21" s="739"/>
      <c r="F21" s="739"/>
      <c r="G21" s="739"/>
      <c r="H21" s="739"/>
      <c r="I21" s="739"/>
      <c r="J21" s="740"/>
    </row>
    <row r="22" spans="1:10" ht="13.5" customHeight="1">
      <c r="A22" s="102">
        <v>11</v>
      </c>
      <c r="B22" s="716" t="s">
        <v>2672</v>
      </c>
      <c r="C22" s="717"/>
      <c r="D22" s="717"/>
      <c r="E22" s="717"/>
      <c r="F22" s="717"/>
      <c r="G22" s="717"/>
      <c r="H22" s="717"/>
      <c r="I22" s="717"/>
      <c r="J22" s="718"/>
    </row>
    <row r="23" spans="1:10" ht="13.5" customHeight="1">
      <c r="A23" s="102">
        <v>20</v>
      </c>
      <c r="B23" s="716" t="s">
        <v>2367</v>
      </c>
      <c r="C23" s="717"/>
      <c r="D23" s="717"/>
      <c r="E23" s="717"/>
      <c r="F23" s="717"/>
      <c r="G23" s="717"/>
      <c r="H23" s="717"/>
      <c r="I23" s="717"/>
      <c r="J23" s="718"/>
    </row>
    <row r="24" spans="1:10" ht="26.25" customHeight="1">
      <c r="A24" s="102">
        <v>21</v>
      </c>
      <c r="B24" s="716" t="s">
        <v>2731</v>
      </c>
      <c r="C24" s="717"/>
      <c r="D24" s="717"/>
      <c r="E24" s="717"/>
      <c r="F24" s="717"/>
      <c r="G24" s="717"/>
      <c r="H24" s="717"/>
      <c r="I24" s="717"/>
      <c r="J24" s="718"/>
    </row>
    <row r="25" spans="1:10" ht="13.5" customHeight="1">
      <c r="A25" s="102">
        <v>30</v>
      </c>
      <c r="B25" s="716" t="s">
        <v>2401</v>
      </c>
      <c r="C25" s="717"/>
      <c r="D25" s="717"/>
      <c r="E25" s="717"/>
      <c r="F25" s="717"/>
      <c r="G25" s="717"/>
      <c r="H25" s="717"/>
      <c r="I25" s="717"/>
      <c r="J25" s="718"/>
    </row>
    <row r="26" spans="1:10" ht="24.75" customHeight="1">
      <c r="A26" s="102">
        <v>31</v>
      </c>
      <c r="B26" s="716" t="s">
        <v>2737</v>
      </c>
      <c r="C26" s="717"/>
      <c r="D26" s="717"/>
      <c r="E26" s="717"/>
      <c r="F26" s="717"/>
      <c r="G26" s="717"/>
      <c r="H26" s="717"/>
      <c r="I26" s="717"/>
      <c r="J26" s="718"/>
    </row>
    <row r="27" spans="1:10" ht="27" customHeight="1">
      <c r="A27" s="102">
        <v>32</v>
      </c>
      <c r="B27" s="716" t="s">
        <v>2745</v>
      </c>
      <c r="C27" s="717"/>
      <c r="D27" s="717"/>
      <c r="E27" s="717"/>
      <c r="F27" s="717"/>
      <c r="G27" s="717"/>
      <c r="H27" s="717"/>
      <c r="I27" s="717"/>
      <c r="J27" s="718"/>
    </row>
    <row r="28" spans="1:10" ht="16.5" customHeight="1">
      <c r="A28" s="102">
        <v>40</v>
      </c>
      <c r="B28" s="716" t="s">
        <v>2684</v>
      </c>
      <c r="C28" s="717"/>
      <c r="D28" s="717"/>
      <c r="E28" s="717"/>
      <c r="F28" s="717"/>
      <c r="G28" s="717"/>
      <c r="H28" s="717"/>
      <c r="I28" s="717"/>
      <c r="J28" s="718"/>
    </row>
    <row r="29" spans="1:10" ht="27.75" customHeight="1">
      <c r="A29" s="103">
        <v>50</v>
      </c>
      <c r="B29" s="746" t="s">
        <v>2786</v>
      </c>
      <c r="C29" s="747"/>
      <c r="D29" s="747"/>
      <c r="E29" s="747"/>
      <c r="F29" s="747"/>
      <c r="G29" s="747"/>
      <c r="H29" s="747"/>
      <c r="I29" s="747"/>
      <c r="J29" s="748"/>
    </row>
    <row r="30" spans="1:10" ht="13.5" customHeight="1">
      <c r="A30" s="97"/>
      <c r="B30" s="97"/>
      <c r="C30" s="97"/>
      <c r="D30" s="97"/>
      <c r="E30" s="97"/>
      <c r="F30" s="97"/>
      <c r="G30" s="97"/>
      <c r="H30" s="97"/>
      <c r="I30" s="97"/>
      <c r="J30" s="97"/>
    </row>
    <row r="31" spans="1:10" ht="13.5" customHeight="1">
      <c r="A31" s="692" t="s">
        <v>1678</v>
      </c>
      <c r="B31" s="714"/>
      <c r="C31" s="714"/>
      <c r="D31" s="714"/>
      <c r="E31" s="714"/>
      <c r="F31" s="714"/>
      <c r="G31" s="714"/>
      <c r="H31" s="714"/>
      <c r="I31" s="714"/>
      <c r="J31" s="715"/>
    </row>
    <row r="32" spans="1:10" ht="13.5" customHeight="1">
      <c r="A32" s="193">
        <v>1</v>
      </c>
      <c r="B32" s="719" t="s">
        <v>2015</v>
      </c>
      <c r="C32" s="720"/>
      <c r="D32" s="720"/>
      <c r="E32" s="720"/>
      <c r="F32" s="720"/>
      <c r="G32" s="720"/>
      <c r="H32" s="725" t="s">
        <v>2713</v>
      </c>
      <c r="I32" s="726"/>
      <c r="J32" s="727"/>
    </row>
    <row r="33" spans="1:10" ht="13.5" customHeight="1">
      <c r="A33" s="194">
        <v>2</v>
      </c>
      <c r="B33" s="721" t="s">
        <v>1862</v>
      </c>
      <c r="C33" s="722"/>
      <c r="D33" s="722"/>
      <c r="E33" s="722"/>
      <c r="F33" s="722"/>
      <c r="G33" s="722"/>
      <c r="H33" s="728"/>
      <c r="I33" s="729"/>
      <c r="J33" s="730"/>
    </row>
    <row r="34" spans="1:10" ht="13.5" customHeight="1">
      <c r="A34" s="194">
        <v>3</v>
      </c>
      <c r="B34" s="721" t="s">
        <v>2167</v>
      </c>
      <c r="C34" s="722"/>
      <c r="D34" s="722"/>
      <c r="E34" s="722"/>
      <c r="F34" s="722"/>
      <c r="G34" s="722"/>
      <c r="H34" s="728"/>
      <c r="I34" s="729"/>
      <c r="J34" s="730"/>
    </row>
    <row r="35" spans="1:10" ht="13.5" customHeight="1">
      <c r="A35" s="194">
        <v>4</v>
      </c>
      <c r="B35" s="721" t="s">
        <v>1772</v>
      </c>
      <c r="C35" s="722"/>
      <c r="D35" s="722"/>
      <c r="E35" s="722"/>
      <c r="F35" s="722"/>
      <c r="G35" s="722"/>
      <c r="H35" s="728"/>
      <c r="I35" s="729"/>
      <c r="J35" s="730"/>
    </row>
    <row r="36" spans="1:10" ht="13.5" customHeight="1">
      <c r="A36" s="194">
        <v>5</v>
      </c>
      <c r="B36" s="721" t="s">
        <v>2202</v>
      </c>
      <c r="C36" s="722"/>
      <c r="D36" s="722"/>
      <c r="E36" s="722"/>
      <c r="F36" s="722"/>
      <c r="G36" s="722"/>
      <c r="H36" s="728"/>
      <c r="I36" s="729"/>
      <c r="J36" s="730"/>
    </row>
    <row r="37" spans="1:10" ht="13.5" customHeight="1">
      <c r="A37" s="194">
        <v>6</v>
      </c>
      <c r="B37" s="721" t="s">
        <v>1516</v>
      </c>
      <c r="C37" s="722"/>
      <c r="D37" s="722"/>
      <c r="E37" s="722"/>
      <c r="F37" s="722"/>
      <c r="G37" s="722"/>
      <c r="H37" s="728"/>
      <c r="I37" s="729"/>
      <c r="J37" s="730"/>
    </row>
    <row r="38" spans="1:10" ht="13.5" customHeight="1">
      <c r="A38" s="194">
        <v>11</v>
      </c>
      <c r="B38" s="721" t="s">
        <v>1774</v>
      </c>
      <c r="C38" s="722"/>
      <c r="D38" s="722"/>
      <c r="E38" s="722"/>
      <c r="F38" s="722"/>
      <c r="G38" s="722"/>
      <c r="H38" s="728"/>
      <c r="I38" s="729"/>
      <c r="J38" s="730"/>
    </row>
    <row r="39" spans="1:10" ht="13.5" customHeight="1">
      <c r="A39" s="205">
        <v>81</v>
      </c>
      <c r="B39" s="743" t="s">
        <v>2373</v>
      </c>
      <c r="C39" s="744"/>
      <c r="D39" s="744"/>
      <c r="E39" s="744"/>
      <c r="F39" s="744"/>
      <c r="G39" s="745"/>
      <c r="H39" s="731"/>
      <c r="I39" s="732"/>
      <c r="J39" s="733"/>
    </row>
    <row r="40" spans="1:10" ht="13.5" customHeight="1">
      <c r="A40" s="195">
        <v>7</v>
      </c>
      <c r="B40" s="723" t="s">
        <v>1192</v>
      </c>
      <c r="C40" s="724"/>
      <c r="D40" s="724"/>
      <c r="E40" s="724"/>
      <c r="F40" s="724"/>
      <c r="G40" s="724"/>
      <c r="H40" s="706" t="s">
        <v>2772</v>
      </c>
      <c r="I40" s="707"/>
      <c r="J40" s="707"/>
    </row>
    <row r="41" spans="1:10" ht="13.5" customHeight="1">
      <c r="A41" s="199">
        <v>8</v>
      </c>
      <c r="B41" s="712" t="s">
        <v>1558</v>
      </c>
      <c r="C41" s="713"/>
      <c r="D41" s="713"/>
      <c r="E41" s="713"/>
      <c r="F41" s="713"/>
      <c r="G41" s="713"/>
      <c r="H41" s="708"/>
      <c r="I41" s="709"/>
      <c r="J41" s="709"/>
    </row>
    <row r="42" spans="1:10" ht="13.5" customHeight="1">
      <c r="A42" s="196">
        <v>9</v>
      </c>
      <c r="B42" s="712" t="s">
        <v>1125</v>
      </c>
      <c r="C42" s="713"/>
      <c r="D42" s="713"/>
      <c r="E42" s="713"/>
      <c r="F42" s="713"/>
      <c r="G42" s="713"/>
      <c r="H42" s="710"/>
      <c r="I42" s="710"/>
      <c r="J42" s="710"/>
    </row>
    <row r="43" spans="1:10" ht="13.5" customHeight="1">
      <c r="A43" s="196">
        <v>10</v>
      </c>
      <c r="B43" s="712" t="s">
        <v>1999</v>
      </c>
      <c r="C43" s="713"/>
      <c r="D43" s="713"/>
      <c r="E43" s="713"/>
      <c r="F43" s="713"/>
      <c r="G43" s="713"/>
      <c r="H43" s="710"/>
      <c r="I43" s="710"/>
      <c r="J43" s="710"/>
    </row>
    <row r="44" spans="1:10" ht="13.5" customHeight="1">
      <c r="A44" s="197">
        <v>12</v>
      </c>
      <c r="B44" s="675" t="s">
        <v>1806</v>
      </c>
      <c r="C44" s="676"/>
      <c r="D44" s="676"/>
      <c r="E44" s="676"/>
      <c r="F44" s="676"/>
      <c r="G44" s="676"/>
      <c r="H44" s="710"/>
      <c r="I44" s="710"/>
      <c r="J44" s="710"/>
    </row>
    <row r="45" spans="1:10" ht="13.5" customHeight="1">
      <c r="A45" s="197">
        <v>13</v>
      </c>
      <c r="B45" s="675" t="s">
        <v>1550</v>
      </c>
      <c r="C45" s="676"/>
      <c r="D45" s="676"/>
      <c r="E45" s="676"/>
      <c r="F45" s="676"/>
      <c r="G45" s="676"/>
      <c r="H45" s="710"/>
      <c r="I45" s="710"/>
      <c r="J45" s="710"/>
    </row>
    <row r="46" spans="1:10" ht="13.5" customHeight="1">
      <c r="A46" s="197">
        <v>14</v>
      </c>
      <c r="B46" s="675" t="s">
        <v>1640</v>
      </c>
      <c r="C46" s="676"/>
      <c r="D46" s="676"/>
      <c r="E46" s="676"/>
      <c r="F46" s="676"/>
      <c r="G46" s="676"/>
      <c r="H46" s="710"/>
      <c r="I46" s="710"/>
      <c r="J46" s="710"/>
    </row>
    <row r="47" spans="1:10" ht="13.5" customHeight="1">
      <c r="A47" s="197">
        <v>15</v>
      </c>
      <c r="B47" s="675" t="s">
        <v>1945</v>
      </c>
      <c r="C47" s="676"/>
      <c r="D47" s="676"/>
      <c r="E47" s="676"/>
      <c r="F47" s="676"/>
      <c r="G47" s="676"/>
      <c r="H47" s="710"/>
      <c r="I47" s="710"/>
      <c r="J47" s="710"/>
    </row>
    <row r="48" spans="1:10" ht="13.5" customHeight="1">
      <c r="A48" s="198">
        <v>99</v>
      </c>
      <c r="B48" s="677" t="s">
        <v>2002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2130</v>
      </c>
      <c r="B50" s="682"/>
      <c r="C50" s="682"/>
      <c r="D50" s="682"/>
      <c r="E50" s="683"/>
      <c r="F50" s="683"/>
      <c r="G50" s="683"/>
      <c r="H50" s="683"/>
      <c r="I50" s="683"/>
      <c r="J50" s="684"/>
    </row>
    <row r="51" spans="1:10" ht="87" customHeight="1">
      <c r="A51" s="685" t="s">
        <v>2963</v>
      </c>
      <c r="B51" s="686"/>
      <c r="C51" s="686"/>
      <c r="D51" s="686"/>
      <c r="E51" s="686"/>
      <c r="F51" s="686"/>
      <c r="G51" s="686"/>
      <c r="H51" s="686"/>
      <c r="I51" s="686"/>
      <c r="J51" s="687"/>
    </row>
    <row r="52" spans="1:10" ht="15" customHeight="1">
      <c r="A52" s="679" t="s">
        <v>1422</v>
      </c>
      <c r="B52" s="680"/>
      <c r="C52" s="680"/>
      <c r="D52" s="680"/>
      <c r="E52" s="679" t="s">
        <v>2219</v>
      </c>
      <c r="F52" s="680"/>
      <c r="G52" s="680"/>
      <c r="H52" s="679" t="s">
        <v>2090</v>
      </c>
      <c r="I52" s="680"/>
      <c r="J52" s="688"/>
    </row>
    <row r="53" spans="1:10" ht="15" customHeight="1">
      <c r="A53" s="673" t="s">
        <v>1836</v>
      </c>
      <c r="B53" s="674"/>
      <c r="C53" s="674"/>
      <c r="D53" s="674"/>
      <c r="E53" s="670" t="s">
        <v>1969</v>
      </c>
      <c r="F53" s="671"/>
      <c r="G53" s="671"/>
      <c r="H53" s="670" t="s">
        <v>1991</v>
      </c>
      <c r="I53" s="671"/>
      <c r="J53" s="672"/>
    </row>
    <row r="54" spans="1:10" ht="15" customHeight="1">
      <c r="A54" s="673" t="s">
        <v>1876</v>
      </c>
      <c r="B54" s="674"/>
      <c r="C54" s="674"/>
      <c r="D54" s="674"/>
      <c r="E54" s="670" t="s">
        <v>1971</v>
      </c>
      <c r="F54" s="671"/>
      <c r="G54" s="671"/>
      <c r="H54" s="670" t="s">
        <v>1993</v>
      </c>
      <c r="I54" s="671"/>
      <c r="J54" s="672"/>
    </row>
    <row r="55" spans="1:10" ht="15" customHeight="1">
      <c r="A55" s="673" t="s">
        <v>2352</v>
      </c>
      <c r="B55" s="674"/>
      <c r="C55" s="674"/>
      <c r="D55" s="674"/>
      <c r="E55" s="670" t="s">
        <v>1970</v>
      </c>
      <c r="F55" s="671"/>
      <c r="G55" s="671"/>
      <c r="H55" s="670" t="s">
        <v>1992</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1943</v>
      </c>
      <c r="B1" s="273"/>
      <c r="C1" s="107" t="s">
        <v>842</v>
      </c>
      <c r="D1" s="104" t="s">
        <v>1016</v>
      </c>
      <c r="E1" s="104" t="s">
        <v>154</v>
      </c>
      <c r="F1" s="125" t="s">
        <v>987</v>
      </c>
      <c r="G1" s="104" t="s">
        <v>840</v>
      </c>
      <c r="H1" s="125" t="s">
        <v>839</v>
      </c>
      <c r="I1" s="104" t="s">
        <v>1069</v>
      </c>
      <c r="J1" s="105"/>
    </row>
    <row r="2" spans="1:10" s="3" customFormat="1" ht="19.5" customHeight="1">
      <c r="A2" s="274"/>
      <c r="B2" s="275"/>
      <c r="C2" s="108" t="s">
        <v>1079</v>
      </c>
      <c r="D2" s="109" t="s">
        <v>915</v>
      </c>
      <c r="E2" s="109" t="s">
        <v>1161</v>
      </c>
      <c r="F2" s="109" t="s">
        <v>828</v>
      </c>
      <c r="G2" s="109" t="s">
        <v>982</v>
      </c>
      <c r="H2" s="109" t="s">
        <v>902</v>
      </c>
      <c r="I2" s="110" t="s">
        <v>845</v>
      </c>
      <c r="J2" s="106"/>
    </row>
    <row r="3" spans="1:10" ht="33" customHeight="1">
      <c r="A3" s="754" t="s">
        <v>2826</v>
      </c>
      <c r="B3" s="755"/>
      <c r="C3" s="755"/>
      <c r="D3" s="755"/>
      <c r="E3" s="755"/>
      <c r="F3" s="755"/>
      <c r="G3" s="755"/>
      <c r="H3" s="755"/>
      <c r="I3" s="755"/>
      <c r="J3" s="756"/>
    </row>
    <row r="4" spans="1:10" ht="18.75" customHeight="1">
      <c r="A4" s="141" t="s">
        <v>1116</v>
      </c>
      <c r="B4" s="757" t="s">
        <v>1980</v>
      </c>
      <c r="C4" s="758"/>
      <c r="D4" s="758"/>
      <c r="E4" s="758"/>
      <c r="F4" s="758"/>
      <c r="G4" s="758"/>
      <c r="H4" s="758"/>
      <c r="I4" s="758"/>
      <c r="J4" s="759"/>
    </row>
    <row r="5" spans="1:10" ht="18.75" customHeight="1">
      <c r="A5" s="111" t="s">
        <v>924</v>
      </c>
      <c r="B5" s="760" t="s">
        <v>1596</v>
      </c>
      <c r="C5" s="761"/>
      <c r="D5" s="761"/>
      <c r="E5" s="761"/>
      <c r="F5" s="761"/>
      <c r="G5" s="761"/>
      <c r="H5" s="761"/>
      <c r="I5" s="761"/>
      <c r="J5" s="762"/>
    </row>
    <row r="6" spans="1:10" ht="29.25" customHeight="1" hidden="1">
      <c r="A6" s="111" t="s">
        <v>925</v>
      </c>
      <c r="B6" s="751" t="s">
        <v>2779</v>
      </c>
      <c r="C6" s="752"/>
      <c r="D6" s="752"/>
      <c r="E6" s="752"/>
      <c r="F6" s="752"/>
      <c r="G6" s="752"/>
      <c r="H6" s="752"/>
      <c r="I6" s="752"/>
      <c r="J6" s="753"/>
    </row>
    <row r="7" spans="1:10" ht="59.25" customHeight="1" hidden="1">
      <c r="A7" s="111" t="s">
        <v>926</v>
      </c>
      <c r="B7" s="751" t="s">
        <v>2901</v>
      </c>
      <c r="C7" s="752"/>
      <c r="D7" s="752"/>
      <c r="E7" s="752"/>
      <c r="F7" s="752"/>
      <c r="G7" s="752"/>
      <c r="H7" s="752"/>
      <c r="I7" s="752"/>
      <c r="J7" s="753"/>
    </row>
    <row r="8" spans="1:10" ht="35.25" customHeight="1" hidden="1">
      <c r="A8" s="111" t="s">
        <v>927</v>
      </c>
      <c r="B8" s="751" t="s">
        <v>2765</v>
      </c>
      <c r="C8" s="752"/>
      <c r="D8" s="752"/>
      <c r="E8" s="752"/>
      <c r="F8" s="752"/>
      <c r="G8" s="752"/>
      <c r="H8" s="752"/>
      <c r="I8" s="752"/>
      <c r="J8" s="753"/>
    </row>
    <row r="9" spans="1:10" ht="35.25" customHeight="1" hidden="1">
      <c r="A9" s="111" t="s">
        <v>928</v>
      </c>
      <c r="B9" s="751" t="s">
        <v>2776</v>
      </c>
      <c r="C9" s="752"/>
      <c r="D9" s="752"/>
      <c r="E9" s="752"/>
      <c r="F9" s="752"/>
      <c r="G9" s="752"/>
      <c r="H9" s="752"/>
      <c r="I9" s="752"/>
      <c r="J9" s="753"/>
    </row>
    <row r="10" spans="1:10" ht="35.25" customHeight="1" hidden="1">
      <c r="A10" s="111" t="s">
        <v>928</v>
      </c>
      <c r="B10" s="751" t="s">
        <v>2778</v>
      </c>
      <c r="C10" s="752"/>
      <c r="D10" s="752"/>
      <c r="E10" s="752"/>
      <c r="F10" s="752"/>
      <c r="G10" s="752"/>
      <c r="H10" s="752"/>
      <c r="I10" s="752"/>
      <c r="J10" s="753"/>
    </row>
    <row r="11" spans="1:10" ht="35.25" customHeight="1" hidden="1">
      <c r="A11" s="111" t="s">
        <v>928</v>
      </c>
      <c r="B11" s="751" t="s">
        <v>2747</v>
      </c>
      <c r="C11" s="752"/>
      <c r="D11" s="752"/>
      <c r="E11" s="752"/>
      <c r="F11" s="752"/>
      <c r="G11" s="752"/>
      <c r="H11" s="752"/>
      <c r="I11" s="752"/>
      <c r="J11" s="753"/>
    </row>
    <row r="12" spans="1:10" ht="35.25" customHeight="1" hidden="1">
      <c r="A12" s="111" t="s">
        <v>928</v>
      </c>
      <c r="B12" s="751" t="s">
        <v>2762</v>
      </c>
      <c r="C12" s="752"/>
      <c r="D12" s="752"/>
      <c r="E12" s="752"/>
      <c r="F12" s="752"/>
      <c r="G12" s="752"/>
      <c r="H12" s="752"/>
      <c r="I12" s="752"/>
      <c r="J12" s="753"/>
    </row>
    <row r="13" spans="1:10" ht="45" customHeight="1" hidden="1">
      <c r="A13" s="111" t="s">
        <v>928</v>
      </c>
      <c r="B13" s="751" t="s">
        <v>2830</v>
      </c>
      <c r="C13" s="752"/>
      <c r="D13" s="752"/>
      <c r="E13" s="752"/>
      <c r="F13" s="752"/>
      <c r="G13" s="752"/>
      <c r="H13" s="752"/>
      <c r="I13" s="752"/>
      <c r="J13" s="753"/>
    </row>
    <row r="14" spans="1:10" ht="45" customHeight="1" hidden="1">
      <c r="A14" s="111" t="s">
        <v>929</v>
      </c>
      <c r="B14" s="751" t="s">
        <v>2855</v>
      </c>
      <c r="C14" s="752"/>
      <c r="D14" s="752"/>
      <c r="E14" s="752"/>
      <c r="F14" s="752"/>
      <c r="G14" s="752"/>
      <c r="H14" s="752"/>
      <c r="I14" s="752"/>
      <c r="J14" s="753"/>
    </row>
    <row r="15" spans="1:10" ht="35.25" customHeight="1" hidden="1">
      <c r="A15" s="111" t="s">
        <v>929</v>
      </c>
      <c r="B15" s="751" t="s">
        <v>2759</v>
      </c>
      <c r="C15" s="752"/>
      <c r="D15" s="752"/>
      <c r="E15" s="752"/>
      <c r="F15" s="752"/>
      <c r="G15" s="752"/>
      <c r="H15" s="752"/>
      <c r="I15" s="752"/>
      <c r="J15" s="753"/>
    </row>
    <row r="16" spans="1:10" ht="36" customHeight="1" hidden="1">
      <c r="A16" s="111" t="s">
        <v>930</v>
      </c>
      <c r="B16" s="751" t="s">
        <v>2834</v>
      </c>
      <c r="C16" s="752"/>
      <c r="D16" s="752"/>
      <c r="E16" s="752"/>
      <c r="F16" s="752"/>
      <c r="G16" s="752"/>
      <c r="H16" s="752"/>
      <c r="I16" s="752"/>
      <c r="J16" s="753"/>
    </row>
    <row r="17" spans="1:10" ht="58.5" customHeight="1" hidden="1">
      <c r="A17" s="111" t="s">
        <v>930</v>
      </c>
      <c r="B17" s="751" t="s">
        <v>2892</v>
      </c>
      <c r="C17" s="752"/>
      <c r="D17" s="752"/>
      <c r="E17" s="752"/>
      <c r="F17" s="752"/>
      <c r="G17" s="752"/>
      <c r="H17" s="752"/>
      <c r="I17" s="752"/>
      <c r="J17" s="753"/>
    </row>
    <row r="18" spans="1:10" ht="37.5" customHeight="1" hidden="1">
      <c r="A18" s="111" t="s">
        <v>930</v>
      </c>
      <c r="B18" s="751" t="s">
        <v>2793</v>
      </c>
      <c r="C18" s="752"/>
      <c r="D18" s="752"/>
      <c r="E18" s="752"/>
      <c r="F18" s="752"/>
      <c r="G18" s="752"/>
      <c r="H18" s="752"/>
      <c r="I18" s="752"/>
      <c r="J18" s="753"/>
    </row>
    <row r="19" spans="1:10" ht="37.5" customHeight="1" hidden="1">
      <c r="A19" s="111" t="s">
        <v>931</v>
      </c>
      <c r="B19" s="751" t="s">
        <v>2766</v>
      </c>
      <c r="C19" s="752"/>
      <c r="D19" s="752"/>
      <c r="E19" s="752"/>
      <c r="F19" s="752"/>
      <c r="G19" s="752"/>
      <c r="H19" s="752"/>
      <c r="I19" s="752"/>
      <c r="J19" s="753"/>
    </row>
    <row r="20" spans="1:10" ht="21" customHeight="1" hidden="1">
      <c r="A20" s="111" t="s">
        <v>931</v>
      </c>
      <c r="B20" s="751" t="s">
        <v>2671</v>
      </c>
      <c r="C20" s="752"/>
      <c r="D20" s="752"/>
      <c r="E20" s="752"/>
      <c r="F20" s="752"/>
      <c r="G20" s="752"/>
      <c r="H20" s="752"/>
      <c r="I20" s="752"/>
      <c r="J20" s="753"/>
    </row>
    <row r="21" spans="1:10" ht="44.25" customHeight="1" hidden="1">
      <c r="A21" s="111" t="s">
        <v>931</v>
      </c>
      <c r="B21" s="751" t="s">
        <v>2881</v>
      </c>
      <c r="C21" s="752"/>
      <c r="D21" s="752"/>
      <c r="E21" s="752"/>
      <c r="F21" s="752"/>
      <c r="G21" s="752"/>
      <c r="H21" s="752"/>
      <c r="I21" s="752"/>
      <c r="J21" s="753"/>
    </row>
    <row r="22" spans="1:10" ht="33.75" customHeight="1" hidden="1">
      <c r="A22" s="111" t="s">
        <v>931</v>
      </c>
      <c r="B22" s="751" t="s">
        <v>2753</v>
      </c>
      <c r="C22" s="752"/>
      <c r="D22" s="752"/>
      <c r="E22" s="752"/>
      <c r="F22" s="752"/>
      <c r="G22" s="752"/>
      <c r="H22" s="752"/>
      <c r="I22" s="752"/>
      <c r="J22" s="753"/>
    </row>
    <row r="23" spans="1:10" ht="50.25" customHeight="1" hidden="1">
      <c r="A23" s="111" t="s">
        <v>932</v>
      </c>
      <c r="B23" s="751" t="s">
        <v>2844</v>
      </c>
      <c r="C23" s="752"/>
      <c r="D23" s="752"/>
      <c r="E23" s="752"/>
      <c r="F23" s="752"/>
      <c r="G23" s="752"/>
      <c r="H23" s="752"/>
      <c r="I23" s="752"/>
      <c r="J23" s="753"/>
    </row>
    <row r="24" spans="1:10" ht="26.25" customHeight="1" hidden="1">
      <c r="A24" s="111" t="s">
        <v>933</v>
      </c>
      <c r="B24" s="751" t="s">
        <v>2718</v>
      </c>
      <c r="C24" s="752"/>
      <c r="D24" s="752"/>
      <c r="E24" s="752"/>
      <c r="F24" s="752"/>
      <c r="G24" s="752"/>
      <c r="H24" s="752"/>
      <c r="I24" s="752"/>
      <c r="J24" s="753"/>
    </row>
    <row r="25" spans="1:10" ht="26.25" customHeight="1" hidden="1">
      <c r="A25" s="111" t="s">
        <v>934</v>
      </c>
      <c r="B25" s="751" t="s">
        <v>2210</v>
      </c>
      <c r="C25" s="752"/>
      <c r="D25" s="752"/>
      <c r="E25" s="752"/>
      <c r="F25" s="752"/>
      <c r="G25" s="752"/>
      <c r="H25" s="752"/>
      <c r="I25" s="752"/>
      <c r="J25" s="753"/>
    </row>
    <row r="26" spans="1:10" ht="60.75" customHeight="1" hidden="1">
      <c r="A26" s="111" t="s">
        <v>935</v>
      </c>
      <c r="B26" s="751" t="s">
        <v>2920</v>
      </c>
      <c r="C26" s="752"/>
      <c r="D26" s="752"/>
      <c r="E26" s="752"/>
      <c r="F26" s="752"/>
      <c r="G26" s="752"/>
      <c r="H26" s="752"/>
      <c r="I26" s="752"/>
      <c r="J26" s="753"/>
    </row>
    <row r="27" spans="1:10" ht="30" customHeight="1">
      <c r="A27" s="215" t="s">
        <v>936</v>
      </c>
      <c r="B27" s="763" t="s">
        <v>2627</v>
      </c>
      <c r="C27" s="764"/>
      <c r="D27" s="764"/>
      <c r="E27" s="764"/>
      <c r="F27" s="764"/>
      <c r="G27" s="764"/>
      <c r="H27" s="764"/>
      <c r="I27" s="764"/>
      <c r="J27" s="765"/>
    </row>
    <row r="28" spans="1:10" ht="32.25" customHeight="1">
      <c r="A28" s="111" t="s">
        <v>937</v>
      </c>
      <c r="B28" s="751" t="s">
        <v>2811</v>
      </c>
      <c r="C28" s="752"/>
      <c r="D28" s="752"/>
      <c r="E28" s="752"/>
      <c r="F28" s="752"/>
      <c r="G28" s="752"/>
      <c r="H28" s="752"/>
      <c r="I28" s="752"/>
      <c r="J28" s="753"/>
    </row>
    <row r="29" spans="1:10" ht="44.25" customHeight="1">
      <c r="A29" s="111" t="s">
        <v>938</v>
      </c>
      <c r="B29" s="751" t="s">
        <v>2840</v>
      </c>
      <c r="C29" s="752"/>
      <c r="D29" s="752"/>
      <c r="E29" s="752"/>
      <c r="F29" s="752"/>
      <c r="G29" s="752"/>
      <c r="H29" s="752"/>
      <c r="I29" s="752"/>
      <c r="J29" s="753"/>
    </row>
    <row r="30" spans="1:10" ht="25.5" customHeight="1">
      <c r="A30" s="111" t="s">
        <v>939</v>
      </c>
      <c r="B30" s="751" t="s">
        <v>2683</v>
      </c>
      <c r="C30" s="752"/>
      <c r="D30" s="752"/>
      <c r="E30" s="752"/>
      <c r="F30" s="752"/>
      <c r="G30" s="752"/>
      <c r="H30" s="752"/>
      <c r="I30" s="752"/>
      <c r="J30" s="753"/>
    </row>
    <row r="31" spans="1:10" ht="72" customHeight="1">
      <c r="A31" s="111" t="s">
        <v>940</v>
      </c>
      <c r="B31" s="751" t="s">
        <v>2947</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1943</v>
      </c>
      <c r="B1" s="273"/>
      <c r="C1" s="107" t="s">
        <v>842</v>
      </c>
      <c r="D1" s="104" t="s">
        <v>1016</v>
      </c>
      <c r="E1" s="104" t="s">
        <v>154</v>
      </c>
      <c r="F1" s="125" t="s">
        <v>987</v>
      </c>
      <c r="G1" s="104" t="s">
        <v>840</v>
      </c>
      <c r="H1" s="125" t="s">
        <v>839</v>
      </c>
      <c r="I1" s="104" t="s">
        <v>35</v>
      </c>
      <c r="J1" s="105" t="s">
        <v>1069</v>
      </c>
    </row>
    <row r="2" spans="1:10" ht="19.5" customHeight="1">
      <c r="A2" s="274"/>
      <c r="B2" s="275"/>
      <c r="C2" s="108" t="s">
        <v>1079</v>
      </c>
      <c r="D2" s="109" t="s">
        <v>915</v>
      </c>
      <c r="E2" s="109" t="s">
        <v>1161</v>
      </c>
      <c r="F2" s="109" t="s">
        <v>828</v>
      </c>
      <c r="G2" s="109" t="s">
        <v>982</v>
      </c>
      <c r="H2" s="109" t="s">
        <v>902</v>
      </c>
      <c r="I2" s="110" t="s">
        <v>845</v>
      </c>
      <c r="J2" s="106"/>
    </row>
    <row r="3" spans="1:10" ht="21" customHeight="1">
      <c r="A3" s="276" t="s">
        <v>2326</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2965</v>
      </c>
      <c r="B5" s="279"/>
      <c r="C5" s="279"/>
      <c r="D5" s="279"/>
      <c r="E5" s="279"/>
      <c r="F5" s="279"/>
      <c r="G5" s="279"/>
      <c r="H5" s="279"/>
      <c r="I5" s="279"/>
      <c r="J5" s="280"/>
    </row>
    <row r="6" spans="1:10" ht="36.75" customHeight="1">
      <c r="A6" s="281" t="s">
        <v>2693</v>
      </c>
      <c r="B6" s="281"/>
      <c r="C6" s="281"/>
      <c r="D6" s="281"/>
      <c r="E6" s="281"/>
      <c r="F6" s="281"/>
      <c r="G6" s="281"/>
      <c r="H6" s="281"/>
      <c r="I6" s="281"/>
      <c r="J6" s="282"/>
    </row>
    <row r="7" spans="1:10" ht="66.75" customHeight="1">
      <c r="A7" s="283" t="s">
        <v>2935</v>
      </c>
      <c r="B7" s="284"/>
      <c r="C7" s="284"/>
      <c r="D7" s="284"/>
      <c r="E7" s="284"/>
      <c r="F7" s="284"/>
      <c r="G7" s="284"/>
      <c r="H7" s="284"/>
      <c r="I7" s="284"/>
      <c r="J7" s="285"/>
    </row>
    <row r="8" spans="1:10" ht="43.5" customHeight="1">
      <c r="A8" s="283" t="s">
        <v>2877</v>
      </c>
      <c r="B8" s="286"/>
      <c r="C8" s="286"/>
      <c r="D8" s="286"/>
      <c r="E8" s="286"/>
      <c r="F8" s="286"/>
      <c r="G8" s="286"/>
      <c r="H8" s="286"/>
      <c r="I8" s="286"/>
      <c r="J8" s="287"/>
    </row>
    <row r="9" spans="1:10" ht="16.5" customHeight="1">
      <c r="A9" s="283" t="s">
        <v>2720</v>
      </c>
      <c r="B9" s="286"/>
      <c r="C9" s="286"/>
      <c r="D9" s="286"/>
      <c r="E9" s="286"/>
      <c r="F9" s="286"/>
      <c r="G9" s="286"/>
      <c r="H9" s="286"/>
      <c r="I9" s="286"/>
      <c r="J9" s="287"/>
    </row>
    <row r="10" spans="1:10" ht="4.5" customHeight="1">
      <c r="A10" s="97"/>
      <c r="B10" s="97"/>
      <c r="C10" s="97"/>
      <c r="D10" s="97"/>
      <c r="E10" s="97"/>
      <c r="F10" s="97"/>
      <c r="G10" s="97"/>
      <c r="H10" s="97"/>
      <c r="I10" s="305" t="s">
        <v>1639</v>
      </c>
      <c r="J10" s="262" t="s">
        <v>1546</v>
      </c>
    </row>
    <row r="11" spans="1:10" ht="27.75" customHeight="1">
      <c r="A11" s="264" t="s">
        <v>2730</v>
      </c>
      <c r="B11" s="265"/>
      <c r="C11" s="265"/>
      <c r="D11" s="265"/>
      <c r="E11" s="265"/>
      <c r="F11" s="265"/>
      <c r="G11" s="265"/>
      <c r="H11" s="265"/>
      <c r="I11" s="306"/>
      <c r="J11" s="263"/>
    </row>
    <row r="12" spans="1:10" ht="30" customHeight="1">
      <c r="A12" s="234" t="s">
        <v>23</v>
      </c>
      <c r="B12" s="266" t="s">
        <v>2751</v>
      </c>
      <c r="C12" s="267"/>
      <c r="D12" s="267"/>
      <c r="E12" s="267"/>
      <c r="F12" s="267"/>
      <c r="G12" s="267"/>
      <c r="H12" s="268"/>
      <c r="I12" s="235">
        <v>160</v>
      </c>
      <c r="J12" s="236">
        <v>190</v>
      </c>
    </row>
    <row r="13" spans="1:16" ht="30" customHeight="1">
      <c r="A13" s="237" t="s">
        <v>24</v>
      </c>
      <c r="B13" s="269" t="s">
        <v>2769</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25</v>
      </c>
      <c r="B14" s="307" t="s">
        <v>2757</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2864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1968</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874</v>
      </c>
      <c r="G20" s="249"/>
      <c r="H20" s="288" t="str">
        <f>"= "&amp;MID(N16,1,1)&amp;" "&amp;MID(N16,2,1)&amp;" "&amp;MID(N16,3,1)&amp;" "&amp;MID(N16,4,1)&amp;" "&amp;MID(N16,5,1)&amp;" "&amp;MID(N16,6,1)&amp;"  "</f>
        <v>= 0 , 0 0    </v>
      </c>
      <c r="I20" s="289"/>
      <c r="J20" s="290"/>
    </row>
    <row r="21" spans="1:10" s="254" customFormat="1" ht="13.5" customHeight="1">
      <c r="A21" s="255" t="str">
        <f>IF(Opci!C25&lt;&gt;"",MID(Opci!C25,1,30),"")</f>
        <v>Vod i odvodnja Zgb županije</v>
      </c>
      <c r="B21" s="250"/>
      <c r="C21" s="250"/>
      <c r="D21" s="250"/>
      <c r="E21" s="250"/>
      <c r="F21" s="250"/>
      <c r="G21" s="250"/>
      <c r="H21" s="251"/>
      <c r="I21" s="252"/>
      <c r="J21" s="253"/>
    </row>
    <row r="22" spans="1:10" ht="13.5" customHeight="1">
      <c r="A22" s="255" t="str">
        <f>IF(Opci!C29&lt;&gt;"",MID(Opci!C29,1,30),"")</f>
        <v>Ulica grada Vukovara 72/V</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2081</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856</v>
      </c>
      <c r="B27" s="249"/>
      <c r="C27" s="249"/>
      <c r="D27" s="296" t="s">
        <v>1277</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5 4 1 8 9 8 0 4 7 3 4</v>
      </c>
      <c r="G27" s="298"/>
      <c r="H27" s="298"/>
      <c r="I27" s="298"/>
      <c r="J27" s="299"/>
    </row>
    <row r="28" spans="1:10" ht="13.5" customHeight="1">
      <c r="A28" s="257" t="s">
        <v>1351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1363</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1943</v>
      </c>
      <c r="B1" s="273"/>
      <c r="C1" s="107" t="s">
        <v>842</v>
      </c>
      <c r="D1" s="104" t="s">
        <v>1016</v>
      </c>
      <c r="E1" s="104" t="s">
        <v>154</v>
      </c>
      <c r="F1" s="125" t="s">
        <v>987</v>
      </c>
      <c r="G1" s="104" t="s">
        <v>840</v>
      </c>
      <c r="H1" s="125" t="s">
        <v>839</v>
      </c>
      <c r="I1" s="104" t="s">
        <v>1069</v>
      </c>
      <c r="J1" s="105"/>
    </row>
    <row r="2" spans="1:10" s="3" customFormat="1" ht="19.5" customHeight="1">
      <c r="A2" s="274"/>
      <c r="B2" s="275"/>
      <c r="C2" s="108" t="s">
        <v>1079</v>
      </c>
      <c r="D2" s="109" t="s">
        <v>915</v>
      </c>
      <c r="E2" s="109" t="s">
        <v>1161</v>
      </c>
      <c r="F2" s="109" t="s">
        <v>828</v>
      </c>
      <c r="G2" s="109" t="s">
        <v>982</v>
      </c>
      <c r="H2" s="109" t="s">
        <v>902</v>
      </c>
      <c r="I2" s="110" t="s">
        <v>845</v>
      </c>
      <c r="J2" s="106"/>
    </row>
    <row r="3" spans="1:10" ht="38.25" customHeight="1">
      <c r="A3" s="387"/>
      <c r="B3" s="387"/>
      <c r="C3" s="388" t="s">
        <v>2678</v>
      </c>
      <c r="D3" s="389"/>
      <c r="E3" s="389"/>
      <c r="F3" s="389"/>
      <c r="G3" s="389"/>
      <c r="H3" s="389"/>
      <c r="I3" s="387" t="str">
        <f>"Verzija "&amp;MID(Skriveni!B4,1,1)&amp;"."&amp;MID(Skriveni!B4,2,1)&amp;"."&amp;MID(Skriveni!B4,3,1)&amp;"."</f>
        <v>Verzija 2.0.4.</v>
      </c>
      <c r="J3" s="387"/>
    </row>
    <row r="4" spans="1:10" ht="36" customHeight="1">
      <c r="A4" s="384" t="s">
        <v>2831</v>
      </c>
      <c r="B4" s="385"/>
      <c r="C4" s="385"/>
      <c r="D4" s="385"/>
      <c r="E4" s="385"/>
      <c r="F4" s="385"/>
      <c r="G4" s="385"/>
      <c r="H4" s="385"/>
      <c r="I4" s="385"/>
      <c r="J4" s="386"/>
    </row>
    <row r="5" spans="1:10" ht="15.75" customHeight="1">
      <c r="A5" s="316" t="s">
        <v>2529</v>
      </c>
      <c r="B5" s="317"/>
      <c r="C5" s="317"/>
      <c r="D5" s="317"/>
      <c r="E5" s="317"/>
      <c r="F5" s="317"/>
      <c r="G5" s="317"/>
      <c r="H5" s="317"/>
      <c r="I5" s="317"/>
      <c r="J5" s="318"/>
    </row>
    <row r="6" spans="1:10" ht="51" customHeight="1">
      <c r="A6" s="313" t="s">
        <v>2940</v>
      </c>
      <c r="B6" s="314"/>
      <c r="C6" s="314"/>
      <c r="D6" s="314"/>
      <c r="E6" s="314"/>
      <c r="F6" s="314"/>
      <c r="G6" s="314"/>
      <c r="H6" s="314"/>
      <c r="I6" s="314"/>
      <c r="J6" s="315"/>
    </row>
    <row r="7" spans="1:10" ht="89.25" customHeight="1">
      <c r="A7" s="313" t="s">
        <v>2983</v>
      </c>
      <c r="B7" s="314"/>
      <c r="C7" s="314"/>
      <c r="D7" s="314"/>
      <c r="E7" s="314"/>
      <c r="F7" s="314"/>
      <c r="G7" s="314"/>
      <c r="H7" s="314"/>
      <c r="I7" s="314"/>
      <c r="J7" s="315"/>
    </row>
    <row r="8" spans="1:10" ht="75" customHeight="1">
      <c r="A8" s="390" t="s">
        <v>2974</v>
      </c>
      <c r="B8" s="314"/>
      <c r="C8" s="314"/>
      <c r="D8" s="314"/>
      <c r="E8" s="314"/>
      <c r="F8" s="314"/>
      <c r="G8" s="314"/>
      <c r="H8" s="314"/>
      <c r="I8" s="314"/>
      <c r="J8" s="315"/>
    </row>
    <row r="9" spans="1:10" ht="98.25" customHeight="1">
      <c r="A9" s="313" t="s">
        <v>2989</v>
      </c>
      <c r="B9" s="314"/>
      <c r="C9" s="314"/>
      <c r="D9" s="314"/>
      <c r="E9" s="314"/>
      <c r="F9" s="314"/>
      <c r="G9" s="314"/>
      <c r="H9" s="314"/>
      <c r="I9" s="314"/>
      <c r="J9" s="315"/>
    </row>
    <row r="10" spans="1:10" s="260" customFormat="1" ht="40.5" customHeight="1">
      <c r="A10" s="313" t="s">
        <v>2888</v>
      </c>
      <c r="B10" s="314"/>
      <c r="C10" s="314"/>
      <c r="D10" s="314"/>
      <c r="E10" s="314"/>
      <c r="F10" s="314"/>
      <c r="G10" s="314"/>
      <c r="H10" s="314"/>
      <c r="I10" s="314"/>
      <c r="J10" s="315"/>
    </row>
    <row r="11" spans="1:10" ht="42.75" customHeight="1">
      <c r="A11" s="313" t="s">
        <v>2883</v>
      </c>
      <c r="B11" s="314"/>
      <c r="C11" s="314"/>
      <c r="D11" s="314"/>
      <c r="E11" s="314"/>
      <c r="F11" s="314"/>
      <c r="G11" s="314"/>
      <c r="H11" s="314"/>
      <c r="I11" s="314"/>
      <c r="J11" s="315"/>
    </row>
    <row r="12" spans="1:10" ht="15.75" customHeight="1">
      <c r="A12" s="316" t="s">
        <v>2094</v>
      </c>
      <c r="B12" s="317"/>
      <c r="C12" s="317"/>
      <c r="D12" s="317"/>
      <c r="E12" s="317"/>
      <c r="F12" s="317"/>
      <c r="G12" s="317"/>
      <c r="H12" s="317"/>
      <c r="I12" s="317"/>
      <c r="J12" s="318"/>
    </row>
    <row r="13" spans="1:10" ht="54.75" customHeight="1">
      <c r="A13" s="357" t="s">
        <v>2941</v>
      </c>
      <c r="B13" s="314"/>
      <c r="C13" s="314"/>
      <c r="D13" s="314"/>
      <c r="E13" s="314"/>
      <c r="F13" s="314"/>
      <c r="G13" s="314"/>
      <c r="H13" s="314"/>
      <c r="I13" s="314"/>
      <c r="J13" s="315"/>
    </row>
    <row r="14" spans="1:10" ht="75" customHeight="1">
      <c r="A14" s="357" t="s">
        <v>2977</v>
      </c>
      <c r="B14" s="358"/>
      <c r="C14" s="358"/>
      <c r="D14" s="358"/>
      <c r="E14" s="358"/>
      <c r="F14" s="358"/>
      <c r="G14" s="358"/>
      <c r="H14" s="358"/>
      <c r="I14" s="358"/>
      <c r="J14" s="359"/>
    </row>
    <row r="15" spans="1:10" ht="77.25" customHeight="1">
      <c r="A15" s="313" t="s">
        <v>2971</v>
      </c>
      <c r="B15" s="358"/>
      <c r="C15" s="358"/>
      <c r="D15" s="358"/>
      <c r="E15" s="358"/>
      <c r="F15" s="358"/>
      <c r="G15" s="358"/>
      <c r="H15" s="358"/>
      <c r="I15" s="358"/>
      <c r="J15" s="359"/>
    </row>
    <row r="16" spans="1:10" ht="33" customHeight="1">
      <c r="A16" s="313" t="s">
        <v>2838</v>
      </c>
      <c r="B16" s="314"/>
      <c r="C16" s="314"/>
      <c r="D16" s="314"/>
      <c r="E16" s="314"/>
      <c r="F16" s="314"/>
      <c r="G16" s="314"/>
      <c r="H16" s="314"/>
      <c r="I16" s="314"/>
      <c r="J16" s="315"/>
    </row>
    <row r="17" spans="1:10" ht="53.25" customHeight="1">
      <c r="A17" s="313" t="s">
        <v>2943</v>
      </c>
      <c r="B17" s="314"/>
      <c r="C17" s="314"/>
      <c r="D17" s="314"/>
      <c r="E17" s="314"/>
      <c r="F17" s="314"/>
      <c r="G17" s="314"/>
      <c r="H17" s="314"/>
      <c r="I17" s="314"/>
      <c r="J17" s="315"/>
    </row>
    <row r="18" spans="1:10" ht="44.25" customHeight="1">
      <c r="A18" s="313" t="s">
        <v>2914</v>
      </c>
      <c r="B18" s="314"/>
      <c r="C18" s="314"/>
      <c r="D18" s="314"/>
      <c r="E18" s="314"/>
      <c r="F18" s="314"/>
      <c r="G18" s="314"/>
      <c r="H18" s="314"/>
      <c r="I18" s="314"/>
      <c r="J18" s="315"/>
    </row>
    <row r="19" spans="1:10" ht="56.25" customHeight="1">
      <c r="A19" s="313" t="s">
        <v>2942</v>
      </c>
      <c r="B19" s="314"/>
      <c r="C19" s="314"/>
      <c r="D19" s="314"/>
      <c r="E19" s="314"/>
      <c r="F19" s="314"/>
      <c r="G19" s="314"/>
      <c r="H19" s="314"/>
      <c r="I19" s="314"/>
      <c r="J19" s="315"/>
    </row>
    <row r="20" spans="1:10" ht="79.5" customHeight="1">
      <c r="A20" s="313" t="s">
        <v>2979</v>
      </c>
      <c r="B20" s="314"/>
      <c r="C20" s="314"/>
      <c r="D20" s="314"/>
      <c r="E20" s="314"/>
      <c r="F20" s="314"/>
      <c r="G20" s="314"/>
      <c r="H20" s="314"/>
      <c r="I20" s="314"/>
      <c r="J20" s="315"/>
    </row>
    <row r="21" spans="1:10" ht="66" customHeight="1">
      <c r="A21" s="313" t="s">
        <v>2959</v>
      </c>
      <c r="B21" s="314"/>
      <c r="C21" s="314"/>
      <c r="D21" s="314"/>
      <c r="E21" s="314"/>
      <c r="F21" s="314"/>
      <c r="G21" s="314"/>
      <c r="H21" s="314"/>
      <c r="I21" s="314"/>
      <c r="J21" s="315"/>
    </row>
    <row r="22" spans="1:10" ht="77.25" customHeight="1">
      <c r="A22" s="313" t="s">
        <v>2981</v>
      </c>
      <c r="B22" s="314"/>
      <c r="C22" s="314"/>
      <c r="D22" s="314"/>
      <c r="E22" s="314"/>
      <c r="F22" s="314"/>
      <c r="G22" s="314"/>
      <c r="H22" s="314"/>
      <c r="I22" s="314"/>
      <c r="J22" s="315"/>
    </row>
    <row r="23" spans="1:10" ht="48" customHeight="1">
      <c r="A23" s="313" t="s">
        <v>2927</v>
      </c>
      <c r="B23" s="314"/>
      <c r="C23" s="314"/>
      <c r="D23" s="314"/>
      <c r="E23" s="314"/>
      <c r="F23" s="314"/>
      <c r="G23" s="314"/>
      <c r="H23" s="314"/>
      <c r="I23" s="314"/>
      <c r="J23" s="315"/>
    </row>
    <row r="24" spans="1:10" ht="90.75" customHeight="1">
      <c r="A24" s="313" t="s">
        <v>2986</v>
      </c>
      <c r="B24" s="314"/>
      <c r="C24" s="314"/>
      <c r="D24" s="314"/>
      <c r="E24" s="314"/>
      <c r="F24" s="314"/>
      <c r="G24" s="314"/>
      <c r="H24" s="314"/>
      <c r="I24" s="314"/>
      <c r="J24" s="315"/>
    </row>
    <row r="25" spans="1:10" ht="63" customHeight="1">
      <c r="A25" s="313" t="s">
        <v>2969</v>
      </c>
      <c r="B25" s="314"/>
      <c r="C25" s="314"/>
      <c r="D25" s="314"/>
      <c r="E25" s="314"/>
      <c r="F25" s="314"/>
      <c r="G25" s="314"/>
      <c r="H25" s="314"/>
      <c r="I25" s="314"/>
      <c r="J25" s="315"/>
    </row>
    <row r="26" spans="1:10" ht="64.5" customHeight="1">
      <c r="A26" s="313" t="s">
        <v>2962</v>
      </c>
      <c r="B26" s="314"/>
      <c r="C26" s="314"/>
      <c r="D26" s="314"/>
      <c r="E26" s="314"/>
      <c r="F26" s="314"/>
      <c r="G26" s="314"/>
      <c r="H26" s="314"/>
      <c r="I26" s="314"/>
      <c r="J26" s="315"/>
    </row>
    <row r="27" spans="1:10" ht="83.25" customHeight="1">
      <c r="A27" s="313" t="s">
        <v>2976</v>
      </c>
      <c r="B27" s="314"/>
      <c r="C27" s="314"/>
      <c r="D27" s="314"/>
      <c r="E27" s="314"/>
      <c r="F27" s="314"/>
      <c r="G27" s="314"/>
      <c r="H27" s="314"/>
      <c r="I27" s="314"/>
      <c r="J27" s="315"/>
    </row>
    <row r="28" spans="1:10" ht="46.5" customHeight="1">
      <c r="A28" s="313" t="s">
        <v>2925</v>
      </c>
      <c r="B28" s="314"/>
      <c r="C28" s="314"/>
      <c r="D28" s="314"/>
      <c r="E28" s="314"/>
      <c r="F28" s="314"/>
      <c r="G28" s="314"/>
      <c r="H28" s="314"/>
      <c r="I28" s="314"/>
      <c r="J28" s="315"/>
    </row>
    <row r="29" spans="1:10" ht="57" customHeight="1">
      <c r="A29" s="360" t="s">
        <v>2946</v>
      </c>
      <c r="B29" s="361"/>
      <c r="C29" s="361"/>
      <c r="D29" s="361"/>
      <c r="E29" s="361"/>
      <c r="F29" s="361"/>
      <c r="G29" s="361"/>
      <c r="H29" s="361"/>
      <c r="I29" s="361"/>
      <c r="J29" s="362"/>
    </row>
    <row r="30" spans="1:10" ht="16.5" customHeight="1">
      <c r="A30" s="371" t="s">
        <v>1889</v>
      </c>
      <c r="B30" s="372"/>
      <c r="C30" s="372"/>
      <c r="D30" s="372"/>
      <c r="E30" s="372"/>
      <c r="F30" s="372"/>
      <c r="G30" s="372"/>
      <c r="H30" s="372"/>
      <c r="I30" s="372"/>
      <c r="J30" s="373"/>
    </row>
    <row r="31" spans="1:10" ht="16.5" customHeight="1">
      <c r="A31" s="374" t="s">
        <v>2736</v>
      </c>
      <c r="B31" s="375"/>
      <c r="C31" s="375"/>
      <c r="D31" s="375"/>
      <c r="E31" s="375"/>
      <c r="F31" s="375"/>
      <c r="G31" s="375"/>
      <c r="H31" s="375"/>
      <c r="I31" s="375"/>
      <c r="J31" s="376"/>
    </row>
    <row r="32" spans="1:10" ht="24.75" customHeight="1">
      <c r="A32" s="347" t="s">
        <v>2792</v>
      </c>
      <c r="B32" s="348"/>
      <c r="C32" s="348"/>
      <c r="D32" s="348"/>
      <c r="E32" s="348"/>
      <c r="F32" s="348"/>
      <c r="G32" s="348"/>
      <c r="H32" s="348"/>
      <c r="I32" s="348"/>
      <c r="J32" s="349"/>
    </row>
    <row r="33" spans="1:10" ht="26.25" customHeight="1">
      <c r="A33" s="350" t="s">
        <v>2858</v>
      </c>
      <c r="B33" s="351"/>
      <c r="C33" s="351"/>
      <c r="D33" s="351"/>
      <c r="E33" s="351"/>
      <c r="F33" s="351"/>
      <c r="G33" s="351"/>
      <c r="H33" s="351"/>
      <c r="I33" s="351"/>
      <c r="J33" s="352"/>
    </row>
    <row r="34" spans="1:10" ht="28.5" customHeight="1">
      <c r="A34" s="368" t="s">
        <v>2842</v>
      </c>
      <c r="B34" s="369"/>
      <c r="C34" s="369"/>
      <c r="D34" s="369"/>
      <c r="E34" s="369"/>
      <c r="F34" s="369"/>
      <c r="G34" s="369"/>
      <c r="H34" s="369"/>
      <c r="I34" s="369"/>
      <c r="J34" s="370"/>
    </row>
    <row r="35" spans="1:10" ht="15" customHeight="1">
      <c r="A35" s="350" t="s">
        <v>2748</v>
      </c>
      <c r="B35" s="351"/>
      <c r="C35" s="351"/>
      <c r="D35" s="351"/>
      <c r="E35" s="351"/>
      <c r="F35" s="351"/>
      <c r="G35" s="351"/>
      <c r="H35" s="351"/>
      <c r="I35" s="351"/>
      <c r="J35" s="352"/>
    </row>
    <row r="36" spans="1:10" ht="25.5" customHeight="1">
      <c r="A36" s="350" t="s">
        <v>2843</v>
      </c>
      <c r="B36" s="351"/>
      <c r="C36" s="351"/>
      <c r="D36" s="351"/>
      <c r="E36" s="351"/>
      <c r="F36" s="351"/>
      <c r="G36" s="351"/>
      <c r="H36" s="351"/>
      <c r="I36" s="351"/>
      <c r="J36" s="352"/>
    </row>
    <row r="37" spans="1:10" ht="73.5" customHeight="1">
      <c r="A37" s="353" t="s">
        <v>2955</v>
      </c>
      <c r="B37" s="354"/>
      <c r="C37" s="354"/>
      <c r="D37" s="354"/>
      <c r="E37" s="354"/>
      <c r="F37" s="354"/>
      <c r="G37" s="354"/>
      <c r="H37" s="354"/>
      <c r="I37" s="354"/>
      <c r="J37" s="355"/>
    </row>
    <row r="38" spans="1:10" ht="40.5" customHeight="1">
      <c r="A38" s="356" t="s">
        <v>2900</v>
      </c>
      <c r="B38" s="354"/>
      <c r="C38" s="354"/>
      <c r="D38" s="354"/>
      <c r="E38" s="354"/>
      <c r="F38" s="354"/>
      <c r="G38" s="354"/>
      <c r="H38" s="354"/>
      <c r="I38" s="354"/>
      <c r="J38" s="355"/>
    </row>
    <row r="39" spans="1:10" ht="15" customHeight="1">
      <c r="A39" s="356" t="s">
        <v>2681</v>
      </c>
      <c r="B39" s="354"/>
      <c r="C39" s="354"/>
      <c r="D39" s="354"/>
      <c r="E39" s="354"/>
      <c r="F39" s="354"/>
      <c r="G39" s="354"/>
      <c r="H39" s="354"/>
      <c r="I39" s="354"/>
      <c r="J39" s="355"/>
    </row>
    <row r="40" spans="1:10" ht="15" customHeight="1">
      <c r="A40" s="329" t="s">
        <v>2635</v>
      </c>
      <c r="B40" s="366"/>
      <c r="C40" s="366"/>
      <c r="D40" s="366"/>
      <c r="E40" s="366"/>
      <c r="F40" s="366"/>
      <c r="G40" s="366"/>
      <c r="H40" s="366"/>
      <c r="I40" s="366"/>
      <c r="J40" s="367"/>
    </row>
    <row r="41" spans="1:10" ht="25.5" customHeight="1">
      <c r="A41" s="330" t="s">
        <v>2818</v>
      </c>
      <c r="B41" s="354"/>
      <c r="C41" s="354"/>
      <c r="D41" s="354"/>
      <c r="E41" s="354"/>
      <c r="F41" s="354"/>
      <c r="G41" s="354"/>
      <c r="H41" s="354"/>
      <c r="I41" s="354"/>
      <c r="J41" s="355"/>
    </row>
    <row r="42" spans="1:10" ht="27.75" customHeight="1">
      <c r="A42" s="363" t="s">
        <v>2852</v>
      </c>
      <c r="B42" s="364"/>
      <c r="C42" s="364"/>
      <c r="D42" s="364"/>
      <c r="E42" s="364"/>
      <c r="F42" s="364"/>
      <c r="G42" s="364"/>
      <c r="H42" s="364"/>
      <c r="I42" s="364"/>
      <c r="J42" s="365"/>
    </row>
    <row r="43" spans="1:10" ht="16.5" customHeight="1">
      <c r="A43" s="377" t="s">
        <v>2710</v>
      </c>
      <c r="B43" s="378"/>
      <c r="C43" s="378"/>
      <c r="D43" s="378"/>
      <c r="E43" s="378"/>
      <c r="F43" s="378"/>
      <c r="G43" s="378"/>
      <c r="H43" s="378"/>
      <c r="I43" s="378"/>
      <c r="J43" s="379"/>
    </row>
    <row r="44" spans="1:10" ht="30" customHeight="1">
      <c r="A44" s="380" t="s">
        <v>2788</v>
      </c>
      <c r="B44" s="381"/>
      <c r="C44" s="381"/>
      <c r="D44" s="381"/>
      <c r="E44" s="381"/>
      <c r="F44" s="381"/>
      <c r="G44" s="381"/>
      <c r="H44" s="381"/>
      <c r="I44" s="381"/>
      <c r="J44" s="382"/>
    </row>
    <row r="45" spans="1:10" ht="43.5" customHeight="1">
      <c r="A45" s="383" t="s">
        <v>2819</v>
      </c>
      <c r="B45" s="345"/>
      <c r="C45" s="345"/>
      <c r="D45" s="345"/>
      <c r="E45" s="345"/>
      <c r="F45" s="345"/>
      <c r="G45" s="345"/>
      <c r="H45" s="345"/>
      <c r="I45" s="345"/>
      <c r="J45" s="346"/>
    </row>
    <row r="46" spans="1:10" ht="39.75" customHeight="1">
      <c r="A46" s="322" t="s">
        <v>2907</v>
      </c>
      <c r="B46" s="323"/>
      <c r="C46" s="323"/>
      <c r="D46" s="323"/>
      <c r="E46" s="323"/>
      <c r="F46" s="323"/>
      <c r="G46" s="323"/>
      <c r="H46" s="323"/>
      <c r="I46" s="323"/>
      <c r="J46" s="324"/>
    </row>
    <row r="47" spans="1:10" ht="16.5" customHeight="1">
      <c r="A47" s="322" t="s">
        <v>2497</v>
      </c>
      <c r="B47" s="323"/>
      <c r="C47" s="323"/>
      <c r="D47" s="323"/>
      <c r="E47" s="323"/>
      <c r="F47" s="323"/>
      <c r="G47" s="323"/>
      <c r="H47" s="323"/>
      <c r="I47" s="323"/>
      <c r="J47" s="324"/>
    </row>
    <row r="48" spans="1:10" ht="27.75" customHeight="1">
      <c r="A48" s="322" t="s">
        <v>2849</v>
      </c>
      <c r="B48" s="323"/>
      <c r="C48" s="323"/>
      <c r="D48" s="323"/>
      <c r="E48" s="323"/>
      <c r="F48" s="323"/>
      <c r="G48" s="323"/>
      <c r="H48" s="323"/>
      <c r="I48" s="323"/>
      <c r="J48" s="324"/>
    </row>
    <row r="49" spans="1:10" ht="27" customHeight="1">
      <c r="A49" s="322" t="s">
        <v>2770</v>
      </c>
      <c r="B49" s="323"/>
      <c r="C49" s="323"/>
      <c r="D49" s="323"/>
      <c r="E49" s="323"/>
      <c r="F49" s="323"/>
      <c r="G49" s="323"/>
      <c r="H49" s="323"/>
      <c r="I49" s="323"/>
      <c r="J49" s="324"/>
    </row>
    <row r="50" spans="1:10" ht="30" customHeight="1">
      <c r="A50" s="322" t="s">
        <v>2795</v>
      </c>
      <c r="B50" s="323"/>
      <c r="C50" s="323"/>
      <c r="D50" s="323"/>
      <c r="E50" s="323"/>
      <c r="F50" s="323"/>
      <c r="G50" s="323"/>
      <c r="H50" s="323"/>
      <c r="I50" s="323"/>
      <c r="J50" s="324"/>
    </row>
    <row r="51" spans="1:10" ht="27" customHeight="1">
      <c r="A51" s="322" t="s">
        <v>2758</v>
      </c>
      <c r="B51" s="323"/>
      <c r="C51" s="323"/>
      <c r="D51" s="323"/>
      <c r="E51" s="323"/>
      <c r="F51" s="323"/>
      <c r="G51" s="323"/>
      <c r="H51" s="323"/>
      <c r="I51" s="323"/>
      <c r="J51" s="324"/>
    </row>
    <row r="52" spans="1:10" ht="15" customHeight="1">
      <c r="A52" s="340" t="s">
        <v>2725</v>
      </c>
      <c r="B52" s="323"/>
      <c r="C52" s="323"/>
      <c r="D52" s="323"/>
      <c r="E52" s="323"/>
      <c r="F52" s="323"/>
      <c r="G52" s="323"/>
      <c r="H52" s="323"/>
      <c r="I52" s="323"/>
      <c r="J52" s="324"/>
    </row>
    <row r="53" spans="1:10" ht="26.25" customHeight="1">
      <c r="A53" s="330" t="s">
        <v>2790</v>
      </c>
      <c r="B53" s="323"/>
      <c r="C53" s="323"/>
      <c r="D53" s="323"/>
      <c r="E53" s="323"/>
      <c r="F53" s="323"/>
      <c r="G53" s="323"/>
      <c r="H53" s="323"/>
      <c r="I53" s="323"/>
      <c r="J53" s="324"/>
    </row>
    <row r="54" spans="1:10" ht="26.25" customHeight="1">
      <c r="A54" s="330" t="s">
        <v>2867</v>
      </c>
      <c r="B54" s="323"/>
      <c r="C54" s="323"/>
      <c r="D54" s="323"/>
      <c r="E54" s="323"/>
      <c r="F54" s="323"/>
      <c r="G54" s="323"/>
      <c r="H54" s="323"/>
      <c r="I54" s="323"/>
      <c r="J54" s="324"/>
    </row>
    <row r="55" spans="1:10" ht="39" customHeight="1">
      <c r="A55" s="330" t="s">
        <v>2921</v>
      </c>
      <c r="B55" s="323"/>
      <c r="C55" s="323"/>
      <c r="D55" s="323"/>
      <c r="E55" s="323"/>
      <c r="F55" s="323"/>
      <c r="G55" s="323"/>
      <c r="H55" s="323"/>
      <c r="I55" s="323"/>
      <c r="J55" s="324"/>
    </row>
    <row r="56" spans="1:10" ht="27" customHeight="1">
      <c r="A56" s="330" t="s">
        <v>2789</v>
      </c>
      <c r="B56" s="323"/>
      <c r="C56" s="323"/>
      <c r="D56" s="323"/>
      <c r="E56" s="323"/>
      <c r="F56" s="323"/>
      <c r="G56" s="323"/>
      <c r="H56" s="323"/>
      <c r="I56" s="323"/>
      <c r="J56" s="324"/>
    </row>
    <row r="57" spans="1:10" ht="39.75" customHeight="1">
      <c r="A57" s="322" t="s">
        <v>2923</v>
      </c>
      <c r="B57" s="323"/>
      <c r="C57" s="323"/>
      <c r="D57" s="323"/>
      <c r="E57" s="323"/>
      <c r="F57" s="323"/>
      <c r="G57" s="323"/>
      <c r="H57" s="323"/>
      <c r="I57" s="323"/>
      <c r="J57" s="324"/>
    </row>
    <row r="58" spans="1:10" ht="29.25" customHeight="1">
      <c r="A58" s="322" t="s">
        <v>2862</v>
      </c>
      <c r="B58" s="323"/>
      <c r="C58" s="323"/>
      <c r="D58" s="323"/>
      <c r="E58" s="323"/>
      <c r="F58" s="323"/>
      <c r="G58" s="323"/>
      <c r="H58" s="323"/>
      <c r="I58" s="323"/>
      <c r="J58" s="324"/>
    </row>
    <row r="59" spans="1:10" ht="40.5" customHeight="1">
      <c r="A59" s="322" t="s">
        <v>2922</v>
      </c>
      <c r="B59" s="323"/>
      <c r="C59" s="323"/>
      <c r="D59" s="323"/>
      <c r="E59" s="323"/>
      <c r="F59" s="323"/>
      <c r="G59" s="323"/>
      <c r="H59" s="323"/>
      <c r="I59" s="323"/>
      <c r="J59" s="324"/>
    </row>
    <row r="60" spans="1:10" ht="30" customHeight="1">
      <c r="A60" s="322" t="s">
        <v>2866</v>
      </c>
      <c r="B60" s="323"/>
      <c r="C60" s="323"/>
      <c r="D60" s="323"/>
      <c r="E60" s="323"/>
      <c r="F60" s="323"/>
      <c r="G60" s="323"/>
      <c r="H60" s="323"/>
      <c r="I60" s="323"/>
      <c r="J60" s="324"/>
    </row>
    <row r="61" spans="1:10" ht="30.75" customHeight="1">
      <c r="A61" s="322" t="s">
        <v>2768</v>
      </c>
      <c r="B61" s="323"/>
      <c r="C61" s="323"/>
      <c r="D61" s="323"/>
      <c r="E61" s="323"/>
      <c r="F61" s="323"/>
      <c r="G61" s="323"/>
      <c r="H61" s="323"/>
      <c r="I61" s="323"/>
      <c r="J61" s="324"/>
    </row>
    <row r="62" spans="1:10" ht="50.25" customHeight="1">
      <c r="A62" s="322" t="s">
        <v>2939</v>
      </c>
      <c r="B62" s="323"/>
      <c r="C62" s="323"/>
      <c r="D62" s="323"/>
      <c r="E62" s="323"/>
      <c r="F62" s="323"/>
      <c r="G62" s="323"/>
      <c r="H62" s="323"/>
      <c r="I62" s="323"/>
      <c r="J62" s="324"/>
    </row>
    <row r="63" spans="1:10" ht="37.5" customHeight="1">
      <c r="A63" s="322" t="s">
        <v>2904</v>
      </c>
      <c r="B63" s="323"/>
      <c r="C63" s="323"/>
      <c r="D63" s="323"/>
      <c r="E63" s="323"/>
      <c r="F63" s="323"/>
      <c r="G63" s="323"/>
      <c r="H63" s="323"/>
      <c r="I63" s="323"/>
      <c r="J63" s="324"/>
    </row>
    <row r="64" spans="1:10" ht="48" customHeight="1">
      <c r="A64" s="340" t="s">
        <v>2909</v>
      </c>
      <c r="B64" s="323"/>
      <c r="C64" s="323"/>
      <c r="D64" s="323"/>
      <c r="E64" s="323"/>
      <c r="F64" s="323"/>
      <c r="G64" s="323"/>
      <c r="H64" s="323"/>
      <c r="I64" s="323"/>
      <c r="J64" s="324"/>
    </row>
    <row r="65" spans="1:10" ht="49.5" customHeight="1">
      <c r="A65" s="322" t="s">
        <v>2936</v>
      </c>
      <c r="B65" s="323"/>
      <c r="C65" s="323"/>
      <c r="D65" s="323"/>
      <c r="E65" s="323"/>
      <c r="F65" s="323"/>
      <c r="G65" s="323"/>
      <c r="H65" s="323"/>
      <c r="I65" s="323"/>
      <c r="J65" s="324"/>
    </row>
    <row r="66" spans="1:10" ht="38.25" customHeight="1">
      <c r="A66" s="322" t="s">
        <v>2903</v>
      </c>
      <c r="B66" s="323"/>
      <c r="C66" s="323"/>
      <c r="D66" s="323"/>
      <c r="E66" s="323"/>
      <c r="F66" s="323"/>
      <c r="G66" s="323"/>
      <c r="H66" s="323"/>
      <c r="I66" s="323"/>
      <c r="J66" s="324"/>
    </row>
    <row r="67" spans="1:10" ht="39" customHeight="1">
      <c r="A67" s="322" t="s">
        <v>2906</v>
      </c>
      <c r="B67" s="323"/>
      <c r="C67" s="323"/>
      <c r="D67" s="323"/>
      <c r="E67" s="323"/>
      <c r="F67" s="323"/>
      <c r="G67" s="323"/>
      <c r="H67" s="323"/>
      <c r="I67" s="323"/>
      <c r="J67" s="324"/>
    </row>
    <row r="68" spans="1:10" ht="50.25" customHeight="1">
      <c r="A68" s="322" t="s">
        <v>2944</v>
      </c>
      <c r="B68" s="323"/>
      <c r="C68" s="323"/>
      <c r="D68" s="323"/>
      <c r="E68" s="323"/>
      <c r="F68" s="323"/>
      <c r="G68" s="323"/>
      <c r="H68" s="323"/>
      <c r="I68" s="323"/>
      <c r="J68" s="324"/>
    </row>
    <row r="69" spans="1:10" ht="27.75" customHeight="1">
      <c r="A69" s="322" t="s">
        <v>2850</v>
      </c>
      <c r="B69" s="323"/>
      <c r="C69" s="323"/>
      <c r="D69" s="323"/>
      <c r="E69" s="323"/>
      <c r="F69" s="323"/>
      <c r="G69" s="323"/>
      <c r="H69" s="323"/>
      <c r="I69" s="323"/>
      <c r="J69" s="324"/>
    </row>
    <row r="70" spans="1:10" ht="27.75" customHeight="1">
      <c r="A70" s="322" t="s">
        <v>2874</v>
      </c>
      <c r="B70" s="323"/>
      <c r="C70" s="323"/>
      <c r="D70" s="323"/>
      <c r="E70" s="323"/>
      <c r="F70" s="323"/>
      <c r="G70" s="323"/>
      <c r="H70" s="323"/>
      <c r="I70" s="323"/>
      <c r="J70" s="324"/>
    </row>
    <row r="71" spans="1:10" ht="29.25" customHeight="1">
      <c r="A71" s="322" t="s">
        <v>2856</v>
      </c>
      <c r="B71" s="323"/>
      <c r="C71" s="323"/>
      <c r="D71" s="323"/>
      <c r="E71" s="323"/>
      <c r="F71" s="323"/>
      <c r="G71" s="323"/>
      <c r="H71" s="323"/>
      <c r="I71" s="323"/>
      <c r="J71" s="324"/>
    </row>
    <row r="72" spans="1:10" ht="27" customHeight="1">
      <c r="A72" s="322" t="s">
        <v>2848</v>
      </c>
      <c r="B72" s="323"/>
      <c r="C72" s="323"/>
      <c r="D72" s="323"/>
      <c r="E72" s="323"/>
      <c r="F72" s="323"/>
      <c r="G72" s="323"/>
      <c r="H72" s="323"/>
      <c r="I72" s="323"/>
      <c r="J72" s="324"/>
    </row>
    <row r="73" spans="1:10" ht="33" customHeight="1">
      <c r="A73" s="322" t="s">
        <v>2870</v>
      </c>
      <c r="B73" s="323"/>
      <c r="C73" s="323"/>
      <c r="D73" s="323"/>
      <c r="E73" s="323"/>
      <c r="F73" s="323"/>
      <c r="G73" s="323"/>
      <c r="H73" s="323"/>
      <c r="I73" s="323"/>
      <c r="J73" s="324"/>
    </row>
    <row r="74" spans="1:10" ht="29.25" customHeight="1">
      <c r="A74" s="331" t="s">
        <v>2853</v>
      </c>
      <c r="B74" s="332"/>
      <c r="C74" s="332"/>
      <c r="D74" s="332"/>
      <c r="E74" s="332"/>
      <c r="F74" s="332"/>
      <c r="G74" s="332"/>
      <c r="H74" s="332"/>
      <c r="I74" s="332"/>
      <c r="J74" s="333"/>
    </row>
    <row r="75" spans="1:10" ht="54" customHeight="1">
      <c r="A75" s="341" t="s">
        <v>2905</v>
      </c>
      <c r="B75" s="342"/>
      <c r="C75" s="342"/>
      <c r="D75" s="342"/>
      <c r="E75" s="342"/>
      <c r="F75" s="342"/>
      <c r="G75" s="342"/>
      <c r="H75" s="342"/>
      <c r="I75" s="342"/>
      <c r="J75" s="343"/>
    </row>
    <row r="76" spans="1:10" ht="39.75" customHeight="1">
      <c r="A76" s="322" t="s">
        <v>2890</v>
      </c>
      <c r="B76" s="323"/>
      <c r="C76" s="323"/>
      <c r="D76" s="323"/>
      <c r="E76" s="323"/>
      <c r="F76" s="323"/>
      <c r="G76" s="323"/>
      <c r="H76" s="323"/>
      <c r="I76" s="323"/>
      <c r="J76" s="324"/>
    </row>
    <row r="77" spans="1:10" ht="27" customHeight="1">
      <c r="A77" s="322" t="s">
        <v>2847</v>
      </c>
      <c r="B77" s="323"/>
      <c r="C77" s="323"/>
      <c r="D77" s="323"/>
      <c r="E77" s="323"/>
      <c r="F77" s="323"/>
      <c r="G77" s="323"/>
      <c r="H77" s="323"/>
      <c r="I77" s="323"/>
      <c r="J77" s="324"/>
    </row>
    <row r="78" spans="1:10" ht="40.5" customHeight="1">
      <c r="A78" s="322" t="s">
        <v>2886</v>
      </c>
      <c r="B78" s="323"/>
      <c r="C78" s="323"/>
      <c r="D78" s="323"/>
      <c r="E78" s="323"/>
      <c r="F78" s="323"/>
      <c r="G78" s="323"/>
      <c r="H78" s="323"/>
      <c r="I78" s="323"/>
      <c r="J78" s="324"/>
    </row>
    <row r="79" spans="1:10" ht="39.75" customHeight="1">
      <c r="A79" s="322" t="s">
        <v>2884</v>
      </c>
      <c r="B79" s="323"/>
      <c r="C79" s="323"/>
      <c r="D79" s="323"/>
      <c r="E79" s="323"/>
      <c r="F79" s="323"/>
      <c r="G79" s="323"/>
      <c r="H79" s="323"/>
      <c r="I79" s="323"/>
      <c r="J79" s="324"/>
    </row>
    <row r="80" spans="1:10" ht="27" customHeight="1">
      <c r="A80" s="322" t="s">
        <v>2815</v>
      </c>
      <c r="B80" s="323"/>
      <c r="C80" s="323"/>
      <c r="D80" s="323"/>
      <c r="E80" s="323"/>
      <c r="F80" s="323"/>
      <c r="G80" s="323"/>
      <c r="H80" s="323"/>
      <c r="I80" s="323"/>
      <c r="J80" s="324"/>
    </row>
    <row r="81" spans="1:10" ht="32.25" customHeight="1">
      <c r="A81" s="322" t="s">
        <v>2839</v>
      </c>
      <c r="B81" s="323"/>
      <c r="C81" s="323"/>
      <c r="D81" s="323"/>
      <c r="E81" s="323"/>
      <c r="F81" s="323"/>
      <c r="G81" s="323"/>
      <c r="H81" s="323"/>
      <c r="I81" s="323"/>
      <c r="J81" s="324"/>
    </row>
    <row r="82" spans="1:10" ht="29.25" customHeight="1">
      <c r="A82" s="322" t="s">
        <v>2825</v>
      </c>
      <c r="B82" s="323"/>
      <c r="C82" s="323"/>
      <c r="D82" s="323"/>
      <c r="E82" s="323"/>
      <c r="F82" s="323"/>
      <c r="G82" s="323"/>
      <c r="H82" s="323"/>
      <c r="I82" s="323"/>
      <c r="J82" s="324"/>
    </row>
    <row r="83" spans="1:10" ht="28.5" customHeight="1">
      <c r="A83" s="322" t="s">
        <v>2814</v>
      </c>
      <c r="B83" s="323"/>
      <c r="C83" s="323"/>
      <c r="D83" s="323"/>
      <c r="E83" s="323"/>
      <c r="F83" s="323"/>
      <c r="G83" s="323"/>
      <c r="H83" s="323"/>
      <c r="I83" s="323"/>
      <c r="J83" s="324"/>
    </row>
    <row r="84" spans="1:10" ht="29.25" customHeight="1">
      <c r="A84" s="322" t="s">
        <v>2836</v>
      </c>
      <c r="B84" s="323"/>
      <c r="C84" s="323"/>
      <c r="D84" s="323"/>
      <c r="E84" s="323"/>
      <c r="F84" s="323"/>
      <c r="G84" s="323"/>
      <c r="H84" s="323"/>
      <c r="I84" s="323"/>
      <c r="J84" s="324"/>
    </row>
    <row r="85" spans="1:10" ht="28.5" customHeight="1">
      <c r="A85" s="331" t="s">
        <v>2820</v>
      </c>
      <c r="B85" s="332"/>
      <c r="C85" s="332"/>
      <c r="D85" s="332"/>
      <c r="E85" s="332"/>
      <c r="F85" s="332"/>
      <c r="G85" s="332"/>
      <c r="H85" s="332"/>
      <c r="I85" s="332"/>
      <c r="J85" s="333"/>
    </row>
    <row r="86" spans="1:10" ht="53.25" customHeight="1">
      <c r="A86" s="341" t="s">
        <v>2902</v>
      </c>
      <c r="B86" s="342"/>
      <c r="C86" s="342"/>
      <c r="D86" s="342"/>
      <c r="E86" s="342"/>
      <c r="F86" s="342"/>
      <c r="G86" s="342"/>
      <c r="H86" s="342"/>
      <c r="I86" s="342"/>
      <c r="J86" s="343"/>
    </row>
    <row r="87" spans="1:10" ht="45" customHeight="1">
      <c r="A87" s="344" t="s">
        <v>2912</v>
      </c>
      <c r="B87" s="345"/>
      <c r="C87" s="345"/>
      <c r="D87" s="345"/>
      <c r="E87" s="345"/>
      <c r="F87" s="345"/>
      <c r="G87" s="345"/>
      <c r="H87" s="345"/>
      <c r="I87" s="345"/>
      <c r="J87" s="346"/>
    </row>
    <row r="88" spans="1:10" ht="60" customHeight="1">
      <c r="A88" s="322" t="s">
        <v>2960</v>
      </c>
      <c r="B88" s="323"/>
      <c r="C88" s="323"/>
      <c r="D88" s="323"/>
      <c r="E88" s="323"/>
      <c r="F88" s="323"/>
      <c r="G88" s="323"/>
      <c r="H88" s="323"/>
      <c r="I88" s="323"/>
      <c r="J88" s="324"/>
    </row>
    <row r="89" spans="1:10" ht="27" customHeight="1">
      <c r="A89" s="322" t="s">
        <v>2760</v>
      </c>
      <c r="B89" s="323"/>
      <c r="C89" s="323"/>
      <c r="D89" s="323"/>
      <c r="E89" s="323"/>
      <c r="F89" s="323"/>
      <c r="G89" s="323"/>
      <c r="H89" s="323"/>
      <c r="I89" s="323"/>
      <c r="J89" s="324"/>
    </row>
    <row r="90" spans="1:10" ht="72" customHeight="1">
      <c r="A90" s="322" t="s">
        <v>2972</v>
      </c>
      <c r="B90" s="323"/>
      <c r="C90" s="323"/>
      <c r="D90" s="323"/>
      <c r="E90" s="323"/>
      <c r="F90" s="323"/>
      <c r="G90" s="323"/>
      <c r="H90" s="323"/>
      <c r="I90" s="323"/>
      <c r="J90" s="324"/>
    </row>
    <row r="91" spans="1:10" ht="39.75" customHeight="1">
      <c r="A91" s="322" t="s">
        <v>2918</v>
      </c>
      <c r="B91" s="323"/>
      <c r="C91" s="323"/>
      <c r="D91" s="323"/>
      <c r="E91" s="323"/>
      <c r="F91" s="323"/>
      <c r="G91" s="323"/>
      <c r="H91" s="323"/>
      <c r="I91" s="323"/>
      <c r="J91" s="324"/>
    </row>
    <row r="92" spans="1:10" ht="30.75" customHeight="1">
      <c r="A92" s="322" t="s">
        <v>2821</v>
      </c>
      <c r="B92" s="323"/>
      <c r="C92" s="323"/>
      <c r="D92" s="323"/>
      <c r="E92" s="323"/>
      <c r="F92" s="323"/>
      <c r="G92" s="323"/>
      <c r="H92" s="323"/>
      <c r="I92" s="323"/>
      <c r="J92" s="324"/>
    </row>
    <row r="93" spans="1:10" ht="39" customHeight="1">
      <c r="A93" s="322" t="s">
        <v>2894</v>
      </c>
      <c r="B93" s="323"/>
      <c r="C93" s="323"/>
      <c r="D93" s="323"/>
      <c r="E93" s="323"/>
      <c r="F93" s="323"/>
      <c r="G93" s="323"/>
      <c r="H93" s="323"/>
      <c r="I93" s="323"/>
      <c r="J93" s="324"/>
    </row>
    <row r="94" spans="1:10" ht="31.5" customHeight="1">
      <c r="A94" s="322" t="s">
        <v>2816</v>
      </c>
      <c r="B94" s="323"/>
      <c r="C94" s="323"/>
      <c r="D94" s="323"/>
      <c r="E94" s="323"/>
      <c r="F94" s="323"/>
      <c r="G94" s="323"/>
      <c r="H94" s="323"/>
      <c r="I94" s="323"/>
      <c r="J94" s="324"/>
    </row>
    <row r="95" spans="1:10" ht="28.5" customHeight="1">
      <c r="A95" s="322" t="s">
        <v>2851</v>
      </c>
      <c r="B95" s="323"/>
      <c r="C95" s="323"/>
      <c r="D95" s="323"/>
      <c r="E95" s="323"/>
      <c r="F95" s="323"/>
      <c r="G95" s="323"/>
      <c r="H95" s="323"/>
      <c r="I95" s="323"/>
      <c r="J95" s="324"/>
    </row>
    <row r="96" spans="1:10" ht="63" customHeight="1">
      <c r="A96" s="340" t="s">
        <v>2964</v>
      </c>
      <c r="B96" s="323"/>
      <c r="C96" s="323"/>
      <c r="D96" s="323"/>
      <c r="E96" s="323"/>
      <c r="F96" s="323"/>
      <c r="G96" s="323"/>
      <c r="H96" s="323"/>
      <c r="I96" s="323"/>
      <c r="J96" s="324"/>
    </row>
    <row r="97" spans="1:10" ht="39" customHeight="1">
      <c r="A97" s="322" t="s">
        <v>2910</v>
      </c>
      <c r="B97" s="323"/>
      <c r="C97" s="323"/>
      <c r="D97" s="323"/>
      <c r="E97" s="323"/>
      <c r="F97" s="323"/>
      <c r="G97" s="323"/>
      <c r="H97" s="323"/>
      <c r="I97" s="323"/>
      <c r="J97" s="324"/>
    </row>
    <row r="98" spans="1:10" ht="27" customHeight="1">
      <c r="A98" s="330" t="s">
        <v>2846</v>
      </c>
      <c r="B98" s="323"/>
      <c r="C98" s="323"/>
      <c r="D98" s="323"/>
      <c r="E98" s="323"/>
      <c r="F98" s="323"/>
      <c r="G98" s="323"/>
      <c r="H98" s="323"/>
      <c r="I98" s="323"/>
      <c r="J98" s="324"/>
    </row>
    <row r="99" spans="1:10" ht="38.25" customHeight="1">
      <c r="A99" s="322" t="s">
        <v>2889</v>
      </c>
      <c r="B99" s="323"/>
      <c r="C99" s="323"/>
      <c r="D99" s="323"/>
      <c r="E99" s="323"/>
      <c r="F99" s="323"/>
      <c r="G99" s="323"/>
      <c r="H99" s="323"/>
      <c r="I99" s="323"/>
      <c r="J99" s="324"/>
    </row>
    <row r="100" spans="1:10" ht="27.75" customHeight="1">
      <c r="A100" s="322" t="s">
        <v>2777</v>
      </c>
      <c r="B100" s="323"/>
      <c r="C100" s="323"/>
      <c r="D100" s="323"/>
      <c r="E100" s="323"/>
      <c r="F100" s="323"/>
      <c r="G100" s="323"/>
      <c r="H100" s="323"/>
      <c r="I100" s="323"/>
      <c r="J100" s="324"/>
    </row>
    <row r="101" spans="1:10" ht="29.25" customHeight="1">
      <c r="A101" s="322" t="s">
        <v>2775</v>
      </c>
      <c r="B101" s="323"/>
      <c r="C101" s="323"/>
      <c r="D101" s="323"/>
      <c r="E101" s="323"/>
      <c r="F101" s="323"/>
      <c r="G101" s="323"/>
      <c r="H101" s="323"/>
      <c r="I101" s="323"/>
      <c r="J101" s="324"/>
    </row>
    <row r="102" spans="1:10" ht="49.5" customHeight="1">
      <c r="A102" s="322" t="s">
        <v>2954</v>
      </c>
      <c r="B102" s="323"/>
      <c r="C102" s="323"/>
      <c r="D102" s="323"/>
      <c r="E102" s="323"/>
      <c r="F102" s="323"/>
      <c r="G102" s="323"/>
      <c r="H102" s="323"/>
      <c r="I102" s="323"/>
      <c r="J102" s="324"/>
    </row>
    <row r="103" spans="1:10" ht="60" customHeight="1">
      <c r="A103" s="340" t="s">
        <v>2970</v>
      </c>
      <c r="B103" s="323"/>
      <c r="C103" s="323"/>
      <c r="D103" s="323"/>
      <c r="E103" s="323"/>
      <c r="F103" s="323"/>
      <c r="G103" s="323"/>
      <c r="H103" s="323"/>
      <c r="I103" s="323"/>
      <c r="J103" s="324"/>
    </row>
    <row r="104" spans="1:10" ht="29.25" customHeight="1">
      <c r="A104" s="328" t="s">
        <v>2873</v>
      </c>
      <c r="B104" s="323"/>
      <c r="C104" s="323"/>
      <c r="D104" s="323"/>
      <c r="E104" s="323"/>
      <c r="F104" s="323"/>
      <c r="G104" s="323"/>
      <c r="H104" s="323"/>
      <c r="I104" s="323"/>
      <c r="J104" s="324"/>
    </row>
    <row r="105" spans="1:10" ht="39" customHeight="1">
      <c r="A105" s="322" t="s">
        <v>2924</v>
      </c>
      <c r="B105" s="323"/>
      <c r="C105" s="323"/>
      <c r="D105" s="323"/>
      <c r="E105" s="323"/>
      <c r="F105" s="323"/>
      <c r="G105" s="323"/>
      <c r="H105" s="323"/>
      <c r="I105" s="323"/>
      <c r="J105" s="324"/>
    </row>
    <row r="106" spans="1:10" ht="39.75" customHeight="1">
      <c r="A106" s="322" t="s">
        <v>2911</v>
      </c>
      <c r="B106" s="323"/>
      <c r="C106" s="323"/>
      <c r="D106" s="323"/>
      <c r="E106" s="323"/>
      <c r="F106" s="323"/>
      <c r="G106" s="323"/>
      <c r="H106" s="323"/>
      <c r="I106" s="323"/>
      <c r="J106" s="324"/>
    </row>
    <row r="107" spans="1:10" ht="38.25" customHeight="1">
      <c r="A107" s="322" t="s">
        <v>2885</v>
      </c>
      <c r="B107" s="323"/>
      <c r="C107" s="323"/>
      <c r="D107" s="323"/>
      <c r="E107" s="323"/>
      <c r="F107" s="323"/>
      <c r="G107" s="323"/>
      <c r="H107" s="323"/>
      <c r="I107" s="323"/>
      <c r="J107" s="324"/>
    </row>
    <row r="108" spans="1:10" ht="27.75" customHeight="1">
      <c r="A108" s="322" t="s">
        <v>2781</v>
      </c>
      <c r="B108" s="323"/>
      <c r="C108" s="323"/>
      <c r="D108" s="323"/>
      <c r="E108" s="323"/>
      <c r="F108" s="323"/>
      <c r="G108" s="323"/>
      <c r="H108" s="323"/>
      <c r="I108" s="323"/>
      <c r="J108" s="324"/>
    </row>
    <row r="109" spans="1:10" ht="38.25" customHeight="1">
      <c r="A109" s="322" t="s">
        <v>2897</v>
      </c>
      <c r="B109" s="323"/>
      <c r="C109" s="323"/>
      <c r="D109" s="323"/>
      <c r="E109" s="323"/>
      <c r="F109" s="323"/>
      <c r="G109" s="323"/>
      <c r="H109" s="323"/>
      <c r="I109" s="323"/>
      <c r="J109" s="324"/>
    </row>
    <row r="110" spans="1:10" ht="28.5" customHeight="1">
      <c r="A110" s="322" t="s">
        <v>2845</v>
      </c>
      <c r="B110" s="323"/>
      <c r="C110" s="323"/>
      <c r="D110" s="323"/>
      <c r="E110" s="323"/>
      <c r="F110" s="323"/>
      <c r="G110" s="323"/>
      <c r="H110" s="323"/>
      <c r="I110" s="323"/>
      <c r="J110" s="324"/>
    </row>
    <row r="111" spans="1:10" ht="29.25" customHeight="1">
      <c r="A111" s="322" t="s">
        <v>2813</v>
      </c>
      <c r="B111" s="323"/>
      <c r="C111" s="323"/>
      <c r="D111" s="323"/>
      <c r="E111" s="323"/>
      <c r="F111" s="323"/>
      <c r="G111" s="323"/>
      <c r="H111" s="323"/>
      <c r="I111" s="323"/>
      <c r="J111" s="324"/>
    </row>
    <row r="112" spans="1:10" ht="27.75" customHeight="1">
      <c r="A112" s="322" t="s">
        <v>2791</v>
      </c>
      <c r="B112" s="323"/>
      <c r="C112" s="323"/>
      <c r="D112" s="323"/>
      <c r="E112" s="323"/>
      <c r="F112" s="323"/>
      <c r="G112" s="323"/>
      <c r="H112" s="323"/>
      <c r="I112" s="323"/>
      <c r="J112" s="324"/>
    </row>
    <row r="113" spans="1:10" ht="29.25" customHeight="1">
      <c r="A113" s="322" t="s">
        <v>2787</v>
      </c>
      <c r="B113" s="323"/>
      <c r="C113" s="323"/>
      <c r="D113" s="323"/>
      <c r="E113" s="323"/>
      <c r="F113" s="323"/>
      <c r="G113" s="323"/>
      <c r="H113" s="323"/>
      <c r="I113" s="323"/>
      <c r="J113" s="324"/>
    </row>
    <row r="114" spans="1:10" ht="40.5" customHeight="1">
      <c r="A114" s="322" t="s">
        <v>2908</v>
      </c>
      <c r="B114" s="323"/>
      <c r="C114" s="323"/>
      <c r="D114" s="323"/>
      <c r="E114" s="323"/>
      <c r="F114" s="323"/>
      <c r="G114" s="323"/>
      <c r="H114" s="323"/>
      <c r="I114" s="323"/>
      <c r="J114" s="324"/>
    </row>
    <row r="115" spans="1:10" ht="18" customHeight="1">
      <c r="A115" s="322" t="s">
        <v>2741</v>
      </c>
      <c r="B115" s="323"/>
      <c r="C115" s="323"/>
      <c r="D115" s="323"/>
      <c r="E115" s="323"/>
      <c r="F115" s="323"/>
      <c r="G115" s="323"/>
      <c r="H115" s="323"/>
      <c r="I115" s="323"/>
      <c r="J115" s="324"/>
    </row>
    <row r="116" spans="1:10" ht="29.25" customHeight="1">
      <c r="A116" s="322" t="s">
        <v>2782</v>
      </c>
      <c r="B116" s="323"/>
      <c r="C116" s="323"/>
      <c r="D116" s="323"/>
      <c r="E116" s="323"/>
      <c r="F116" s="323"/>
      <c r="G116" s="323"/>
      <c r="H116" s="323"/>
      <c r="I116" s="323"/>
      <c r="J116" s="324"/>
    </row>
    <row r="117" spans="1:10" ht="17.25" customHeight="1">
      <c r="A117" s="322" t="s">
        <v>2727</v>
      </c>
      <c r="B117" s="323"/>
      <c r="C117" s="323"/>
      <c r="D117" s="323"/>
      <c r="E117" s="323"/>
      <c r="F117" s="323"/>
      <c r="G117" s="323"/>
      <c r="H117" s="323"/>
      <c r="I117" s="323"/>
      <c r="J117" s="324"/>
    </row>
    <row r="118" spans="1:10" ht="60" customHeight="1">
      <c r="A118" s="322" t="s">
        <v>2968</v>
      </c>
      <c r="B118" s="323"/>
      <c r="C118" s="323"/>
      <c r="D118" s="323"/>
      <c r="E118" s="323"/>
      <c r="F118" s="323"/>
      <c r="G118" s="323"/>
      <c r="H118" s="323"/>
      <c r="I118" s="323"/>
      <c r="J118" s="324"/>
    </row>
    <row r="119" spans="1:10" ht="27" customHeight="1">
      <c r="A119" s="322" t="s">
        <v>2827</v>
      </c>
      <c r="B119" s="323"/>
      <c r="C119" s="323"/>
      <c r="D119" s="323"/>
      <c r="E119" s="323"/>
      <c r="F119" s="323"/>
      <c r="G119" s="323"/>
      <c r="H119" s="323"/>
      <c r="I119" s="323"/>
      <c r="J119" s="324"/>
    </row>
    <row r="120" spans="1:10" ht="40.5" customHeight="1">
      <c r="A120" s="322" t="s">
        <v>2917</v>
      </c>
      <c r="B120" s="323"/>
      <c r="C120" s="323"/>
      <c r="D120" s="323"/>
      <c r="E120" s="323"/>
      <c r="F120" s="323"/>
      <c r="G120" s="323"/>
      <c r="H120" s="323"/>
      <c r="I120" s="323"/>
      <c r="J120" s="324"/>
    </row>
    <row r="121" spans="1:10" ht="27.75" customHeight="1">
      <c r="A121" s="322" t="s">
        <v>2817</v>
      </c>
      <c r="B121" s="323"/>
      <c r="C121" s="323"/>
      <c r="D121" s="323"/>
      <c r="E121" s="323"/>
      <c r="F121" s="323"/>
      <c r="G121" s="323"/>
      <c r="H121" s="323"/>
      <c r="I121" s="323"/>
      <c r="J121" s="324"/>
    </row>
    <row r="122" spans="1:10" ht="50.25" customHeight="1">
      <c r="A122" s="322" t="s">
        <v>2937</v>
      </c>
      <c r="B122" s="323"/>
      <c r="C122" s="323"/>
      <c r="D122" s="323"/>
      <c r="E122" s="323"/>
      <c r="F122" s="323"/>
      <c r="G122" s="323"/>
      <c r="H122" s="323"/>
      <c r="I122" s="323"/>
      <c r="J122" s="324"/>
    </row>
    <row r="123" spans="1:10" ht="39" customHeight="1">
      <c r="A123" s="322" t="s">
        <v>2928</v>
      </c>
      <c r="B123" s="323"/>
      <c r="C123" s="323"/>
      <c r="D123" s="323"/>
      <c r="E123" s="323"/>
      <c r="F123" s="323"/>
      <c r="G123" s="323"/>
      <c r="H123" s="323"/>
      <c r="I123" s="323"/>
      <c r="J123" s="324"/>
    </row>
    <row r="124" spans="1:10" ht="39" customHeight="1">
      <c r="A124" s="322" t="s">
        <v>2915</v>
      </c>
      <c r="B124" s="323"/>
      <c r="C124" s="323"/>
      <c r="D124" s="323"/>
      <c r="E124" s="323"/>
      <c r="F124" s="323"/>
      <c r="G124" s="323"/>
      <c r="H124" s="323"/>
      <c r="I124" s="323"/>
      <c r="J124" s="324"/>
    </row>
    <row r="125" spans="1:10" ht="48" customHeight="1">
      <c r="A125" s="330" t="s">
        <v>2934</v>
      </c>
      <c r="B125" s="323"/>
      <c r="C125" s="323"/>
      <c r="D125" s="323"/>
      <c r="E125" s="323"/>
      <c r="F125" s="323"/>
      <c r="G125" s="323"/>
      <c r="H125" s="323"/>
      <c r="I125" s="323"/>
      <c r="J125" s="324"/>
    </row>
    <row r="126" spans="1:10" ht="36.75" customHeight="1">
      <c r="A126" s="330" t="s">
        <v>2880</v>
      </c>
      <c r="B126" s="323"/>
      <c r="C126" s="323"/>
      <c r="D126" s="323"/>
      <c r="E126" s="323"/>
      <c r="F126" s="323"/>
      <c r="G126" s="323"/>
      <c r="H126" s="323"/>
      <c r="I126" s="323"/>
      <c r="J126" s="324"/>
    </row>
    <row r="127" spans="1:10" ht="26.25" customHeight="1">
      <c r="A127" s="330" t="s">
        <v>2859</v>
      </c>
      <c r="B127" s="323"/>
      <c r="C127" s="323"/>
      <c r="D127" s="323"/>
      <c r="E127" s="323"/>
      <c r="F127" s="323"/>
      <c r="G127" s="323"/>
      <c r="H127" s="323"/>
      <c r="I127" s="323"/>
      <c r="J127" s="324"/>
    </row>
    <row r="128" spans="1:10" ht="27" customHeight="1">
      <c r="A128" s="328" t="s">
        <v>2837</v>
      </c>
      <c r="B128" s="323"/>
      <c r="C128" s="323"/>
      <c r="D128" s="323"/>
      <c r="E128" s="323"/>
      <c r="F128" s="323"/>
      <c r="G128" s="323"/>
      <c r="H128" s="323"/>
      <c r="I128" s="323"/>
      <c r="J128" s="324"/>
    </row>
    <row r="129" spans="1:10" ht="60" customHeight="1">
      <c r="A129" s="331" t="s">
        <v>2958</v>
      </c>
      <c r="B129" s="332"/>
      <c r="C129" s="332"/>
      <c r="D129" s="332"/>
      <c r="E129" s="332"/>
      <c r="F129" s="332"/>
      <c r="G129" s="332"/>
      <c r="H129" s="332"/>
      <c r="I129" s="332"/>
      <c r="J129" s="333"/>
    </row>
    <row r="130" spans="1:10" ht="79.5" customHeight="1">
      <c r="A130" s="337" t="s">
        <v>2967</v>
      </c>
      <c r="B130" s="338"/>
      <c r="C130" s="338"/>
      <c r="D130" s="338"/>
      <c r="E130" s="338"/>
      <c r="F130" s="338"/>
      <c r="G130" s="338"/>
      <c r="H130" s="338"/>
      <c r="I130" s="338"/>
      <c r="J130" s="339"/>
    </row>
    <row r="131" spans="1:10" ht="78" customHeight="1">
      <c r="A131" s="334" t="s">
        <v>2982</v>
      </c>
      <c r="B131" s="335"/>
      <c r="C131" s="335"/>
      <c r="D131" s="335"/>
      <c r="E131" s="335"/>
      <c r="F131" s="335"/>
      <c r="G131" s="335"/>
      <c r="H131" s="335"/>
      <c r="I131" s="335"/>
      <c r="J131" s="336"/>
    </row>
    <row r="132" spans="1:10" ht="28.5" customHeight="1">
      <c r="A132" s="322" t="s">
        <v>2861</v>
      </c>
      <c r="B132" s="323"/>
      <c r="C132" s="323"/>
      <c r="D132" s="323"/>
      <c r="E132" s="323"/>
      <c r="F132" s="323"/>
      <c r="G132" s="323"/>
      <c r="H132" s="323"/>
      <c r="I132" s="323"/>
      <c r="J132" s="324"/>
    </row>
    <row r="133" spans="1:10" ht="71.25" customHeight="1">
      <c r="A133" s="328" t="s">
        <v>2975</v>
      </c>
      <c r="B133" s="323"/>
      <c r="C133" s="323"/>
      <c r="D133" s="323"/>
      <c r="E133" s="323"/>
      <c r="F133" s="323"/>
      <c r="G133" s="323"/>
      <c r="H133" s="323"/>
      <c r="I133" s="323"/>
      <c r="J133" s="324"/>
    </row>
    <row r="134" spans="1:10" ht="38.25" customHeight="1">
      <c r="A134" s="329" t="s">
        <v>2878</v>
      </c>
      <c r="B134" s="323"/>
      <c r="C134" s="323"/>
      <c r="D134" s="323"/>
      <c r="E134" s="323"/>
      <c r="F134" s="323"/>
      <c r="G134" s="323"/>
      <c r="H134" s="323"/>
      <c r="I134" s="323"/>
      <c r="J134" s="324"/>
    </row>
    <row r="135" spans="1:10" ht="48.75" customHeight="1">
      <c r="A135" s="322" t="s">
        <v>2931</v>
      </c>
      <c r="B135" s="323"/>
      <c r="C135" s="323"/>
      <c r="D135" s="323"/>
      <c r="E135" s="323"/>
      <c r="F135" s="323"/>
      <c r="G135" s="323"/>
      <c r="H135" s="323"/>
      <c r="I135" s="323"/>
      <c r="J135" s="324"/>
    </row>
    <row r="136" spans="1:10" ht="39" customHeight="1">
      <c r="A136" s="322" t="s">
        <v>2926</v>
      </c>
      <c r="B136" s="323"/>
      <c r="C136" s="323"/>
      <c r="D136" s="323"/>
      <c r="E136" s="323"/>
      <c r="F136" s="323"/>
      <c r="G136" s="323"/>
      <c r="H136" s="323"/>
      <c r="I136" s="323"/>
      <c r="J136" s="324"/>
    </row>
    <row r="137" spans="1:10" ht="27" customHeight="1">
      <c r="A137" s="322" t="s">
        <v>2823</v>
      </c>
      <c r="B137" s="323"/>
      <c r="C137" s="323"/>
      <c r="D137" s="323"/>
      <c r="E137" s="323"/>
      <c r="F137" s="323"/>
      <c r="G137" s="323"/>
      <c r="H137" s="323"/>
      <c r="I137" s="323"/>
      <c r="J137" s="324"/>
    </row>
    <row r="138" spans="1:10" ht="25.5" customHeight="1">
      <c r="A138" s="322" t="s">
        <v>2794</v>
      </c>
      <c r="B138" s="323"/>
      <c r="C138" s="323"/>
      <c r="D138" s="323"/>
      <c r="E138" s="323"/>
      <c r="F138" s="323"/>
      <c r="G138" s="323"/>
      <c r="H138" s="323"/>
      <c r="I138" s="323"/>
      <c r="J138" s="324"/>
    </row>
    <row r="139" spans="1:10" ht="39" customHeight="1" thickBot="1">
      <c r="A139" s="322" t="s">
        <v>2893</v>
      </c>
      <c r="B139" s="323"/>
      <c r="C139" s="323"/>
      <c r="D139" s="323"/>
      <c r="E139" s="323"/>
      <c r="F139" s="323"/>
      <c r="G139" s="323"/>
      <c r="H139" s="323"/>
      <c r="I139" s="323"/>
      <c r="J139" s="324"/>
    </row>
    <row r="140" spans="1:10" ht="29.25" customHeight="1" thickTop="1">
      <c r="A140" s="325" t="s">
        <v>2771</v>
      </c>
      <c r="B140" s="326"/>
      <c r="C140" s="326"/>
      <c r="D140" s="326"/>
      <c r="E140" s="326"/>
      <c r="F140" s="326"/>
      <c r="G140" s="326"/>
      <c r="H140" s="326"/>
      <c r="I140" s="326"/>
      <c r="J140" s="327"/>
    </row>
    <row r="141" spans="1:10" ht="39.75" customHeight="1">
      <c r="A141" s="319" t="s">
        <v>2879</v>
      </c>
      <c r="B141" s="320"/>
      <c r="C141" s="320"/>
      <c r="D141" s="320"/>
      <c r="E141" s="320"/>
      <c r="F141" s="320"/>
      <c r="G141" s="320"/>
      <c r="H141" s="320"/>
      <c r="I141" s="320"/>
      <c r="J141" s="321"/>
    </row>
    <row r="142" spans="1:10" ht="21.75" customHeight="1">
      <c r="A142" s="319" t="s">
        <v>2723</v>
      </c>
      <c r="B142" s="320"/>
      <c r="C142" s="320"/>
      <c r="D142" s="320"/>
      <c r="E142" s="320"/>
      <c r="F142" s="320"/>
      <c r="G142" s="320"/>
      <c r="H142" s="320"/>
      <c r="I142" s="320"/>
      <c r="J142" s="321"/>
    </row>
    <row r="143" spans="1:10" ht="27.75" customHeight="1" thickBot="1">
      <c r="A143" s="310" t="s">
        <v>2828</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A140:J140" r:id="rId1" display="Za sva dodatna tumačenja u svezi s popunjavanjem pojedinih stavki iz obrasca POD-DOP (dodatni podaci) možete se obratiti na adresu elektroničke pošte: pod-dop@dzs.hr"/>
    <hyperlink ref="A141:J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J142" r:id="rId3" display="Sva ostala pitanja vezana uz popunjavanje Godišnjeg financijskog izvještaja možete se obratiti na adresu elektroničke pošte: rgfi@fina.hr"/>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G73" sqref="G7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1943</v>
      </c>
      <c r="B1" s="273"/>
      <c r="C1" s="107" t="s">
        <v>842</v>
      </c>
      <c r="D1" s="104" t="s">
        <v>1016</v>
      </c>
      <c r="E1" s="104" t="s">
        <v>154</v>
      </c>
      <c r="F1" s="125" t="s">
        <v>987</v>
      </c>
      <c r="G1" s="104" t="s">
        <v>840</v>
      </c>
      <c r="H1" s="125" t="s">
        <v>839</v>
      </c>
      <c r="I1" s="104" t="s">
        <v>1069</v>
      </c>
      <c r="J1" s="105"/>
      <c r="M1" s="128">
        <f>IF(E5&lt;&gt;"",YEAR(E5),"")</f>
        <v>2014</v>
      </c>
      <c r="P1" s="36" t="s">
        <v>1024</v>
      </c>
      <c r="Q1" s="36" t="s">
        <v>1023</v>
      </c>
      <c r="R1" s="36" t="s">
        <v>1255</v>
      </c>
      <c r="S1" s="36" t="s">
        <v>1395</v>
      </c>
      <c r="T1" s="36" t="s">
        <v>146</v>
      </c>
      <c r="U1" s="36" t="s">
        <v>151</v>
      </c>
      <c r="V1" s="36" t="s">
        <v>922</v>
      </c>
      <c r="W1" s="36" t="s">
        <v>1268</v>
      </c>
      <c r="X1" s="36" t="s">
        <v>976</v>
      </c>
      <c r="Y1" s="36" t="s">
        <v>943</v>
      </c>
      <c r="Z1" s="36" t="s">
        <v>1340</v>
      </c>
      <c r="AA1" s="36" t="s">
        <v>147</v>
      </c>
      <c r="AB1" s="36" t="s">
        <v>1159</v>
      </c>
      <c r="AC1" s="36" t="s">
        <v>1184</v>
      </c>
      <c r="AD1" s="36" t="s">
        <v>910</v>
      </c>
      <c r="AE1" s="36" t="s">
        <v>1475</v>
      </c>
      <c r="AF1" s="36" t="s">
        <v>1587</v>
      </c>
      <c r="AG1" s="36" t="s">
        <v>1356</v>
      </c>
      <c r="AH1" s="36" t="s">
        <v>1256</v>
      </c>
      <c r="AI1" s="36" t="s">
        <v>1170</v>
      </c>
      <c r="AJ1" s="36" t="s">
        <v>1174</v>
      </c>
      <c r="AK1" s="3" t="s">
        <v>981</v>
      </c>
    </row>
    <row r="2" spans="1:37" s="3" customFormat="1" ht="19.5" customHeight="1">
      <c r="A2" s="274"/>
      <c r="B2" s="275"/>
      <c r="C2" s="108" t="s">
        <v>1079</v>
      </c>
      <c r="D2" s="109" t="s">
        <v>915</v>
      </c>
      <c r="E2" s="109" t="s">
        <v>1161</v>
      </c>
      <c r="F2" s="109" t="s">
        <v>828</v>
      </c>
      <c r="G2" s="109" t="s">
        <v>982</v>
      </c>
      <c r="H2" s="109" t="s">
        <v>902</v>
      </c>
      <c r="I2" s="110" t="s">
        <v>845</v>
      </c>
      <c r="J2" s="106"/>
      <c r="M2" s="138">
        <f>IF(H5&lt;&gt;"",YEAR(H5),"")</f>
        <v>2014</v>
      </c>
      <c r="P2" s="192">
        <f>IF(E5&lt;&gt;"",YEAR(E5)/100+MONTH(E5)/2+DAY(E5),0)</f>
        <v>21.64</v>
      </c>
      <c r="Q2" s="192">
        <f>IF(H5&lt;&gt;"",YEAR(H5)/100+MONTH(H5)/2+DAY(H5),0)</f>
        <v>57.14</v>
      </c>
      <c r="R2" s="192">
        <f>INT(VALUE(C17))</f>
        <v>10</v>
      </c>
      <c r="S2" s="192">
        <f>INT(VALUE(C19))/10</f>
        <v>230773.1</v>
      </c>
      <c r="T2" s="192">
        <f>INT(VALUE(C21))/50</f>
        <v>1612629.74</v>
      </c>
      <c r="U2" s="192">
        <f>INT(VALUE(C23))/100</f>
        <v>541898047.34</v>
      </c>
      <c r="V2" s="192">
        <f>LEN(Skriveni!B9)</f>
        <v>27</v>
      </c>
      <c r="W2" s="192">
        <f>INT(VALUE(C27))/100</f>
        <v>100</v>
      </c>
      <c r="X2" s="192">
        <f>LEN(Skriveni!B11)</f>
        <v>6</v>
      </c>
      <c r="Y2" s="192">
        <f>LEN(Skriveni!B12)</f>
        <v>25</v>
      </c>
      <c r="Z2" s="192">
        <f>INT(VALUE(C35))</f>
        <v>133</v>
      </c>
      <c r="AA2" s="192">
        <f>INT(VALUE(C39))</f>
        <v>3600</v>
      </c>
      <c r="AB2" s="192">
        <f>IF(C41="DA",1,0)</f>
        <v>0</v>
      </c>
      <c r="AC2" s="192">
        <f>IF(C43="DA",1,0)</f>
        <v>0</v>
      </c>
      <c r="AD2" s="192">
        <f>INT(VALUE(C45))</f>
        <v>2</v>
      </c>
      <c r="AE2" s="192">
        <f>INT(VALUE(C47))</f>
        <v>1</v>
      </c>
      <c r="AF2" s="192">
        <f>INT(VALUE(C49))</f>
        <v>11</v>
      </c>
      <c r="AG2" s="192">
        <f>C51*2+E51</f>
        <v>200</v>
      </c>
      <c r="AH2" s="192">
        <f>C53+2*E53+3*C55+4*E55</f>
        <v>60</v>
      </c>
      <c r="AI2" s="192">
        <f>C57*2+E57</f>
        <v>36</v>
      </c>
      <c r="AJ2" s="192">
        <f>LEN(Skriveni!B43)</f>
        <v>15</v>
      </c>
      <c r="AK2" s="220">
        <f>INT(VALUE(E43))/100</f>
        <v>0</v>
      </c>
    </row>
    <row r="3" spans="1:14" s="3" customFormat="1" ht="60" customHeight="1">
      <c r="A3" s="409" t="s">
        <v>2957</v>
      </c>
      <c r="B3" s="410"/>
      <c r="C3" s="410"/>
      <c r="D3" s="410"/>
      <c r="E3" s="410"/>
      <c r="F3" s="410"/>
      <c r="G3" s="410"/>
      <c r="H3" s="410"/>
      <c r="I3" s="410"/>
      <c r="J3" s="410"/>
      <c r="K3" s="410"/>
      <c r="L3" s="410"/>
      <c r="M3" s="410"/>
      <c r="N3" s="411"/>
    </row>
    <row r="4" spans="1:14" s="3" customFormat="1" ht="4.5" customHeight="1">
      <c r="A4" s="143"/>
      <c r="B4" s="144"/>
      <c r="C4" s="145"/>
      <c r="D4" s="144"/>
      <c r="E4" s="145"/>
      <c r="F4" s="145"/>
      <c r="G4" s="145"/>
      <c r="H4" s="145"/>
      <c r="I4" s="145"/>
      <c r="J4" s="145"/>
      <c r="K4" s="144"/>
      <c r="L4" s="144"/>
      <c r="M4" s="144"/>
      <c r="N4" s="144"/>
    </row>
    <row r="5" spans="1:14" s="3" customFormat="1" ht="15" customHeight="1">
      <c r="A5" s="412" t="s">
        <v>2049</v>
      </c>
      <c r="B5" s="413"/>
      <c r="C5" s="413"/>
      <c r="D5" s="414"/>
      <c r="E5" s="401" t="s">
        <v>1278</v>
      </c>
      <c r="F5" s="402"/>
      <c r="G5" s="146" t="s">
        <v>37</v>
      </c>
      <c r="H5" s="401" t="s">
        <v>1279</v>
      </c>
      <c r="I5" s="402"/>
      <c r="J5" s="407" t="s">
        <v>2595</v>
      </c>
      <c r="K5" s="408"/>
      <c r="L5" s="408"/>
      <c r="M5" s="408"/>
      <c r="N5" s="408"/>
    </row>
    <row r="6" spans="1:14" s="3" customFormat="1" ht="4.5" customHeight="1">
      <c r="A6" s="68"/>
      <c r="B6" s="68"/>
      <c r="C6" s="68"/>
      <c r="D6" s="68"/>
      <c r="E6" s="147"/>
      <c r="F6" s="147"/>
      <c r="G6" s="68"/>
      <c r="H6" s="68"/>
      <c r="I6" s="68"/>
      <c r="J6" s="408"/>
      <c r="K6" s="408"/>
      <c r="L6" s="408"/>
      <c r="M6" s="408"/>
      <c r="N6" s="408"/>
    </row>
    <row r="7" spans="1:14" s="3" customFormat="1" ht="4.5" customHeight="1">
      <c r="A7" s="148"/>
      <c r="B7" s="68"/>
      <c r="C7" s="68"/>
      <c r="D7" s="68"/>
      <c r="E7" s="68"/>
      <c r="F7" s="68"/>
      <c r="G7" s="68"/>
      <c r="H7" s="68"/>
      <c r="I7" s="68"/>
      <c r="J7" s="408"/>
      <c r="K7" s="408"/>
      <c r="L7" s="408"/>
      <c r="M7" s="408"/>
      <c r="N7" s="408"/>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1677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1572</v>
      </c>
      <c r="B12" s="161"/>
      <c r="C12" s="161"/>
      <c r="D12" s="161"/>
      <c r="E12" s="157"/>
      <c r="F12" s="158"/>
      <c r="G12" s="159"/>
      <c r="H12" s="97"/>
      <c r="I12" s="97"/>
      <c r="J12" s="97"/>
      <c r="K12" s="405" t="s">
        <v>1503</v>
      </c>
      <c r="L12" s="406"/>
      <c r="M12" s="406"/>
      <c r="N12" s="406"/>
    </row>
    <row r="13" spans="1:14" ht="40.5" customHeight="1">
      <c r="A13" s="445" t="s">
        <v>2324</v>
      </c>
      <c r="B13" s="446"/>
      <c r="C13" s="446"/>
      <c r="D13" s="446"/>
      <c r="E13" s="446"/>
      <c r="F13" s="446"/>
      <c r="G13" s="446"/>
      <c r="H13" s="446"/>
      <c r="I13" s="446"/>
      <c r="J13" s="446"/>
      <c r="K13" s="446"/>
      <c r="L13" s="446"/>
      <c r="M13" s="446"/>
      <c r="N13" s="446"/>
    </row>
    <row r="14" spans="1:14" ht="17.25" customHeight="1">
      <c r="A14" s="97"/>
      <c r="B14" s="162"/>
      <c r="C14" s="162"/>
      <c r="D14" s="162"/>
      <c r="E14" s="163"/>
      <c r="F14" s="164" t="s">
        <v>38</v>
      </c>
      <c r="G14" s="186" t="s">
        <v>307</v>
      </c>
      <c r="H14" s="450" t="s">
        <v>1132</v>
      </c>
      <c r="I14" s="451"/>
      <c r="J14" s="451"/>
      <c r="K14" s="97"/>
      <c r="L14" s="162"/>
      <c r="M14" s="162"/>
      <c r="N14" s="162"/>
    </row>
    <row r="15" spans="1:14" ht="19.5" customHeight="1">
      <c r="A15" s="452">
        <f>SUM(Skriveni!H2:H392)+SUM(P2:AK2)+SUM(Skriveni!AC2:AC101)</f>
        <v>1104790777.94</v>
      </c>
      <c r="B15" s="453"/>
      <c r="C15" s="454"/>
      <c r="D15" s="165"/>
      <c r="E15" s="166"/>
      <c r="F15" s="447"/>
      <c r="G15" s="448"/>
      <c r="H15" s="448"/>
      <c r="I15" s="97"/>
      <c r="J15" s="97"/>
      <c r="K15" s="97"/>
      <c r="L15" s="97"/>
      <c r="M15" s="97"/>
      <c r="N15" s="97"/>
    </row>
    <row r="16" spans="1:14" ht="19.5" customHeight="1">
      <c r="A16" s="449" t="s">
        <v>1418</v>
      </c>
      <c r="B16" s="449"/>
      <c r="C16" s="449"/>
      <c r="D16" s="46"/>
      <c r="E16" s="46"/>
      <c r="F16" s="46"/>
      <c r="G16" s="46"/>
      <c r="H16" s="46"/>
      <c r="I16" s="46"/>
      <c r="J16" s="97"/>
      <c r="K16" s="97"/>
      <c r="L16" s="97"/>
      <c r="M16" s="97"/>
      <c r="N16" s="97"/>
    </row>
    <row r="17" spans="1:16" ht="15" customHeight="1">
      <c r="A17" s="393" t="s">
        <v>1829</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1994</v>
      </c>
      <c r="K18" s="423"/>
      <c r="L18" s="423"/>
      <c r="M18" s="423"/>
      <c r="N18" s="423"/>
      <c r="P18" s="34">
        <v>11</v>
      </c>
    </row>
    <row r="19" spans="1:16" ht="15" customHeight="1">
      <c r="A19" s="393" t="s">
        <v>1865</v>
      </c>
      <c r="B19" s="394"/>
      <c r="C19" s="424" t="s">
        <v>1010</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2043</v>
      </c>
      <c r="B21" s="458"/>
      <c r="C21" s="424" t="s">
        <v>1204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1851</v>
      </c>
      <c r="B23" s="466"/>
      <c r="C23" s="424" t="s">
        <v>1305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1498</v>
      </c>
      <c r="B25" s="394"/>
      <c r="C25" s="395" t="s">
        <v>2096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2046</v>
      </c>
      <c r="B27" s="394"/>
      <c r="C27" s="472" t="s">
        <v>857</v>
      </c>
      <c r="D27" s="473"/>
      <c r="E27" s="46"/>
      <c r="F27" s="395" t="s">
        <v>1006</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152</v>
      </c>
      <c r="Q28" t="s">
        <v>1230</v>
      </c>
      <c r="R28" t="s">
        <v>162</v>
      </c>
      <c r="T28" t="s">
        <v>162</v>
      </c>
      <c r="U28" t="s">
        <v>1231</v>
      </c>
      <c r="Z28" t="s">
        <v>898</v>
      </c>
      <c r="AB28" s="48" t="s">
        <v>898</v>
      </c>
      <c r="AC28" t="s">
        <v>841</v>
      </c>
      <c r="AF28" t="s">
        <v>1298</v>
      </c>
      <c r="AG28" t="s">
        <v>1318</v>
      </c>
    </row>
    <row r="29" spans="1:33" ht="15" customHeight="1">
      <c r="A29" s="393" t="s">
        <v>1906</v>
      </c>
      <c r="B29" s="394"/>
      <c r="C29" s="395" t="s">
        <v>1676</v>
      </c>
      <c r="D29" s="396"/>
      <c r="E29" s="396"/>
      <c r="F29" s="396"/>
      <c r="G29" s="396"/>
      <c r="H29" s="396"/>
      <c r="I29" s="396"/>
      <c r="J29" s="396"/>
      <c r="K29" s="396"/>
      <c r="L29" s="397"/>
      <c r="M29" s="46"/>
      <c r="N29" s="46"/>
      <c r="P29">
        <v>1</v>
      </c>
      <c r="Q29" t="s">
        <v>1644</v>
      </c>
      <c r="R29">
        <v>16</v>
      </c>
      <c r="T29">
        <v>1</v>
      </c>
      <c r="U29" t="s">
        <v>1589</v>
      </c>
      <c r="Z29" s="24" t="s">
        <v>163</v>
      </c>
      <c r="AB29">
        <v>1</v>
      </c>
      <c r="AC29" t="s">
        <v>2015</v>
      </c>
      <c r="AD29">
        <v>1</v>
      </c>
      <c r="AF29">
        <v>11</v>
      </c>
      <c r="AG29" t="s">
        <v>2372</v>
      </c>
    </row>
    <row r="30" spans="1:33" ht="7.5" customHeight="1">
      <c r="A30" s="97"/>
      <c r="B30" s="97"/>
      <c r="C30" s="46"/>
      <c r="D30" s="46"/>
      <c r="E30" s="46"/>
      <c r="F30" s="46"/>
      <c r="G30" s="46"/>
      <c r="H30" s="46"/>
      <c r="I30" s="46"/>
      <c r="J30" s="46"/>
      <c r="K30" s="46"/>
      <c r="L30" s="46"/>
      <c r="M30" s="46"/>
      <c r="N30" s="46"/>
      <c r="P30">
        <v>2</v>
      </c>
      <c r="Q30" t="s">
        <v>1205</v>
      </c>
      <c r="R30">
        <v>14</v>
      </c>
      <c r="T30">
        <v>2</v>
      </c>
      <c r="U30" t="s">
        <v>1541</v>
      </c>
      <c r="Z30" s="24" t="s">
        <v>164</v>
      </c>
      <c r="AB30">
        <v>2</v>
      </c>
      <c r="AC30" t="s">
        <v>1862</v>
      </c>
      <c r="AD30">
        <v>2</v>
      </c>
      <c r="AF30">
        <v>12</v>
      </c>
      <c r="AG30" t="s">
        <v>2088</v>
      </c>
    </row>
    <row r="31" spans="1:33" ht="15" customHeight="1">
      <c r="A31" s="393" t="s">
        <v>1746</v>
      </c>
      <c r="B31" s="394"/>
      <c r="C31" s="470" t="s">
        <v>1700</v>
      </c>
      <c r="D31" s="399"/>
      <c r="E31" s="399"/>
      <c r="F31" s="399"/>
      <c r="G31" s="399"/>
      <c r="H31" s="399"/>
      <c r="I31" s="399"/>
      <c r="J31" s="400"/>
      <c r="K31" s="46"/>
      <c r="L31" s="46"/>
      <c r="M31" s="46"/>
      <c r="N31" s="46"/>
      <c r="P31">
        <v>3</v>
      </c>
      <c r="Q31" t="s">
        <v>1352</v>
      </c>
      <c r="R31">
        <v>16</v>
      </c>
      <c r="T31">
        <v>3</v>
      </c>
      <c r="U31" t="s">
        <v>1871</v>
      </c>
      <c r="Z31" s="24" t="s">
        <v>165</v>
      </c>
      <c r="AB31">
        <v>3</v>
      </c>
      <c r="AC31" t="s">
        <v>2167</v>
      </c>
      <c r="AD31">
        <v>3</v>
      </c>
      <c r="AF31">
        <v>13</v>
      </c>
      <c r="AG31" t="s">
        <v>2229</v>
      </c>
    </row>
    <row r="32" spans="1:33" ht="7.5" customHeight="1">
      <c r="A32" s="97"/>
      <c r="B32" s="97"/>
      <c r="C32" s="169"/>
      <c r="D32" s="46"/>
      <c r="E32" s="46"/>
      <c r="F32" s="46"/>
      <c r="G32" s="46"/>
      <c r="H32" s="46"/>
      <c r="I32" s="46"/>
      <c r="J32" s="46"/>
      <c r="K32" s="46"/>
      <c r="L32" s="46"/>
      <c r="M32" s="46"/>
      <c r="N32" s="46"/>
      <c r="P32">
        <v>4</v>
      </c>
      <c r="Q32" t="s">
        <v>858</v>
      </c>
      <c r="R32">
        <v>8</v>
      </c>
      <c r="T32">
        <v>4</v>
      </c>
      <c r="U32" t="s">
        <v>1582</v>
      </c>
      <c r="Z32" s="24" t="s">
        <v>166</v>
      </c>
      <c r="AB32">
        <v>4</v>
      </c>
      <c r="AC32" t="s">
        <v>1772</v>
      </c>
      <c r="AD32">
        <v>4</v>
      </c>
      <c r="AF32">
        <v>21</v>
      </c>
      <c r="AG32" t="s">
        <v>1611</v>
      </c>
    </row>
    <row r="33" spans="1:33" ht="15" customHeight="1">
      <c r="A33" s="393" t="s">
        <v>1495</v>
      </c>
      <c r="B33" s="394"/>
      <c r="C33" s="398"/>
      <c r="D33" s="399"/>
      <c r="E33" s="399"/>
      <c r="F33" s="399"/>
      <c r="G33" s="399"/>
      <c r="H33" s="399"/>
      <c r="I33" s="399"/>
      <c r="J33" s="400"/>
      <c r="K33" s="46"/>
      <c r="L33" s="97"/>
      <c r="M33" s="97"/>
      <c r="N33" s="97"/>
      <c r="P33">
        <v>5</v>
      </c>
      <c r="Q33" t="s">
        <v>825</v>
      </c>
      <c r="R33">
        <v>18</v>
      </c>
      <c r="T33">
        <v>5</v>
      </c>
      <c r="U33" t="s">
        <v>1622</v>
      </c>
      <c r="Z33" s="24" t="s">
        <v>167</v>
      </c>
      <c r="AB33">
        <v>5</v>
      </c>
      <c r="AC33" t="s">
        <v>2202</v>
      </c>
      <c r="AD33">
        <v>5</v>
      </c>
      <c r="AF33">
        <v>22</v>
      </c>
      <c r="AG33" t="s">
        <v>1657</v>
      </c>
    </row>
    <row r="34" spans="1:33" ht="7.5" customHeight="1">
      <c r="A34" s="97"/>
      <c r="B34" s="97"/>
      <c r="C34" s="169"/>
      <c r="D34" s="46"/>
      <c r="E34" s="46"/>
      <c r="F34" s="46"/>
      <c r="G34" s="46"/>
      <c r="H34" s="46"/>
      <c r="I34" s="46"/>
      <c r="J34" s="46"/>
      <c r="K34" s="46"/>
      <c r="L34" s="46"/>
      <c r="M34" s="46"/>
      <c r="N34" s="46"/>
      <c r="P34">
        <v>6</v>
      </c>
      <c r="Q34" t="s">
        <v>944</v>
      </c>
      <c r="R34">
        <v>18</v>
      </c>
      <c r="T34">
        <v>6</v>
      </c>
      <c r="U34" t="s">
        <v>1987</v>
      </c>
      <c r="Z34" s="24" t="s">
        <v>168</v>
      </c>
      <c r="AB34">
        <v>6</v>
      </c>
      <c r="AC34" t="s">
        <v>1516</v>
      </c>
      <c r="AD34">
        <v>6</v>
      </c>
      <c r="AF34">
        <v>31</v>
      </c>
      <c r="AG34" t="s">
        <v>2134</v>
      </c>
    </row>
    <row r="35" spans="1:33" ht="15" customHeight="1">
      <c r="A35" s="393" t="s">
        <v>1909</v>
      </c>
      <c r="B35" s="394"/>
      <c r="C35" s="188">
        <v>133</v>
      </c>
      <c r="D35" s="415" t="str">
        <f>IF(C35&lt;&gt;"",LOOKUP(C35,P29:P584,Q29:Q584),"Nije upisana općina!")</f>
        <v>Zagreb</v>
      </c>
      <c r="E35" s="416"/>
      <c r="F35" s="416"/>
      <c r="G35" s="416"/>
      <c r="H35" s="46"/>
      <c r="I35" s="97"/>
      <c r="J35" s="97"/>
      <c r="K35" s="97"/>
      <c r="L35" s="97"/>
      <c r="M35" s="97"/>
      <c r="N35" s="97"/>
      <c r="P35">
        <v>7</v>
      </c>
      <c r="Q35" t="s">
        <v>1578</v>
      </c>
      <c r="R35">
        <v>4</v>
      </c>
      <c r="T35">
        <v>7</v>
      </c>
      <c r="U35" t="s">
        <v>1627</v>
      </c>
      <c r="Z35" s="24" t="s">
        <v>169</v>
      </c>
      <c r="AB35">
        <v>7</v>
      </c>
      <c r="AC35" t="s">
        <v>1192</v>
      </c>
      <c r="AD35">
        <v>7</v>
      </c>
      <c r="AF35">
        <v>41</v>
      </c>
      <c r="AG35" t="s">
        <v>2433</v>
      </c>
    </row>
    <row r="36" spans="1:33" ht="7.5" customHeight="1">
      <c r="A36" s="97"/>
      <c r="B36" s="97"/>
      <c r="C36" s="46"/>
      <c r="D36" s="46"/>
      <c r="E36" s="46"/>
      <c r="F36" s="46"/>
      <c r="G36" s="46"/>
      <c r="H36" s="46"/>
      <c r="I36" s="97"/>
      <c r="J36" s="97"/>
      <c r="K36" s="97"/>
      <c r="L36" s="97"/>
      <c r="M36" s="97"/>
      <c r="N36" s="97"/>
      <c r="P36">
        <v>8</v>
      </c>
      <c r="Q36" t="s">
        <v>1261</v>
      </c>
      <c r="R36">
        <v>8</v>
      </c>
      <c r="T36">
        <v>8</v>
      </c>
      <c r="U36" t="s">
        <v>1547</v>
      </c>
      <c r="Z36" s="24" t="s">
        <v>170</v>
      </c>
      <c r="AB36">
        <v>8</v>
      </c>
      <c r="AC36" t="s">
        <v>1558</v>
      </c>
      <c r="AD36">
        <v>8</v>
      </c>
      <c r="AF36">
        <v>42</v>
      </c>
      <c r="AG36" t="s">
        <v>2426</v>
      </c>
    </row>
    <row r="37" spans="1:30" ht="15" customHeight="1">
      <c r="A37" s="393" t="s">
        <v>1753</v>
      </c>
      <c r="B37" s="394"/>
      <c r="C37" s="170">
        <f>IF(C35&lt;&gt;"",LOOKUP(C35,P29:P584,R29:R584),"")</f>
        <v>21</v>
      </c>
      <c r="D37" s="415" t="str">
        <f>IF(C37&lt;&gt;"",LOOKUP(C37,T29:T49,U29:U49),"")</f>
        <v>GRAD ZAGREB</v>
      </c>
      <c r="E37" s="416"/>
      <c r="F37" s="416"/>
      <c r="G37" s="416"/>
      <c r="H37" s="476" t="s">
        <v>1567</v>
      </c>
      <c r="I37" s="469"/>
      <c r="J37" s="469"/>
      <c r="K37" s="97"/>
      <c r="L37" s="46"/>
      <c r="M37" s="46"/>
      <c r="N37" s="97"/>
      <c r="P37">
        <v>9</v>
      </c>
      <c r="Q37" t="s">
        <v>1577</v>
      </c>
      <c r="R37">
        <v>17</v>
      </c>
      <c r="T37">
        <v>9</v>
      </c>
      <c r="U37" t="s">
        <v>1680</v>
      </c>
      <c r="Z37" s="24" t="s">
        <v>171</v>
      </c>
      <c r="AB37">
        <v>9</v>
      </c>
      <c r="AC37" t="s">
        <v>1125</v>
      </c>
      <c r="AD37">
        <v>9</v>
      </c>
    </row>
    <row r="38" spans="1:30" ht="7.5" customHeight="1">
      <c r="A38" s="97"/>
      <c r="B38" s="97"/>
      <c r="C38" s="46"/>
      <c r="D38" s="46"/>
      <c r="E38" s="46"/>
      <c r="F38" s="46"/>
      <c r="G38" s="46"/>
      <c r="H38" s="46"/>
      <c r="I38" s="46"/>
      <c r="J38" s="46"/>
      <c r="K38" s="46"/>
      <c r="L38" s="46"/>
      <c r="M38" s="46"/>
      <c r="N38" s="97"/>
      <c r="P38">
        <v>10</v>
      </c>
      <c r="Q38" t="s">
        <v>1014</v>
      </c>
      <c r="R38">
        <v>12</v>
      </c>
      <c r="T38">
        <v>10</v>
      </c>
      <c r="U38" t="s">
        <v>1966</v>
      </c>
      <c r="Z38" s="24" t="s">
        <v>172</v>
      </c>
      <c r="AB38">
        <v>10</v>
      </c>
      <c r="AC38" t="s">
        <v>1999</v>
      </c>
      <c r="AD38">
        <v>10</v>
      </c>
    </row>
    <row r="39" spans="1:30" ht="15" customHeight="1">
      <c r="A39" s="393" t="s">
        <v>1649</v>
      </c>
      <c r="B39" s="394"/>
      <c r="C39" s="189" t="s">
        <v>485</v>
      </c>
      <c r="D39" s="422" t="str">
        <f>IF(C39&lt;&gt;"",LOOKUP(C39,Djel!A5:A621,Djel!B5:B621),"Djelatnost nije upisana!")</f>
        <v>Skupljanje, pročišćavanje i opskrba vodom</v>
      </c>
      <c r="E39" s="423"/>
      <c r="F39" s="423"/>
      <c r="G39" s="423"/>
      <c r="H39" s="50" t="str">
        <f>IF(Bilanca!Q1+RDG!Q1&gt;0,"DA","NE")</f>
        <v>DA</v>
      </c>
      <c r="I39" s="391" t="str">
        <f>IF(C17=32,"Samo bilanca, bez Računa dobiti i gubitka","Bilanca i Račun dobiti i gubitka")</f>
        <v>Bilanca i Račun dobiti i gubitka</v>
      </c>
      <c r="J39" s="391"/>
      <c r="K39" s="391"/>
      <c r="L39" s="391"/>
      <c r="M39" s="391"/>
      <c r="N39" s="392"/>
      <c r="P39">
        <v>11</v>
      </c>
      <c r="Q39" t="s">
        <v>1617</v>
      </c>
      <c r="R39">
        <v>2</v>
      </c>
      <c r="T39">
        <v>11</v>
      </c>
      <c r="U39" t="s">
        <v>1823</v>
      </c>
      <c r="Z39" s="24" t="s">
        <v>173</v>
      </c>
      <c r="AB39">
        <v>11</v>
      </c>
      <c r="AC39" t="s">
        <v>1774</v>
      </c>
      <c r="AD39">
        <v>11</v>
      </c>
    </row>
    <row r="40" spans="1:30" ht="7.5" customHeight="1">
      <c r="A40" s="97"/>
      <c r="B40" s="97"/>
      <c r="C40" s="46"/>
      <c r="D40" s="423"/>
      <c r="E40" s="423"/>
      <c r="F40" s="423"/>
      <c r="G40" s="423"/>
      <c r="H40" s="46"/>
      <c r="I40" s="392"/>
      <c r="J40" s="392"/>
      <c r="K40" s="392"/>
      <c r="L40" s="392"/>
      <c r="M40" s="392"/>
      <c r="N40" s="392"/>
      <c r="P40">
        <v>12</v>
      </c>
      <c r="Q40" t="s">
        <v>945</v>
      </c>
      <c r="R40">
        <v>5</v>
      </c>
      <c r="T40">
        <v>12</v>
      </c>
      <c r="U40" t="s">
        <v>1491</v>
      </c>
      <c r="Z40" s="24" t="s">
        <v>174</v>
      </c>
      <c r="AB40">
        <v>12</v>
      </c>
      <c r="AC40" t="s">
        <v>1806</v>
      </c>
      <c r="AD40">
        <v>51</v>
      </c>
    </row>
    <row r="41" spans="1:30" ht="15" customHeight="1">
      <c r="A41" s="393" t="s">
        <v>2042</v>
      </c>
      <c r="B41" s="394"/>
      <c r="C41" s="185" t="s">
        <v>34</v>
      </c>
      <c r="D41" s="423"/>
      <c r="E41" s="423"/>
      <c r="F41" s="423"/>
      <c r="G41" s="423"/>
      <c r="H41" s="50" t="str">
        <f>IF(PodDop!Q1&gt;0,"DA","NE")</f>
        <v>NE</v>
      </c>
      <c r="I41" s="391" t="s">
        <v>1415</v>
      </c>
      <c r="J41" s="391"/>
      <c r="K41" s="391"/>
      <c r="L41" s="391"/>
      <c r="M41" s="391"/>
      <c r="N41" s="392"/>
      <c r="P41">
        <v>13</v>
      </c>
      <c r="Q41" t="s">
        <v>1364</v>
      </c>
      <c r="R41">
        <v>14</v>
      </c>
      <c r="T41">
        <v>13</v>
      </c>
      <c r="U41" t="s">
        <v>1198</v>
      </c>
      <c r="Z41" s="24" t="s">
        <v>175</v>
      </c>
      <c r="AB41">
        <v>13</v>
      </c>
      <c r="AC41" t="s">
        <v>1550</v>
      </c>
      <c r="AD41">
        <v>51</v>
      </c>
    </row>
    <row r="42" spans="1:30" ht="7.5" customHeight="1">
      <c r="A42" s="97"/>
      <c r="B42" s="97"/>
      <c r="C42" s="169"/>
      <c r="D42" s="46"/>
      <c r="E42" s="46"/>
      <c r="F42" s="46"/>
      <c r="G42" s="46"/>
      <c r="H42" s="46"/>
      <c r="I42" s="392"/>
      <c r="J42" s="392"/>
      <c r="K42" s="392"/>
      <c r="L42" s="392"/>
      <c r="M42" s="392"/>
      <c r="N42" s="392"/>
      <c r="P42">
        <v>15</v>
      </c>
      <c r="Q42" t="s">
        <v>946</v>
      </c>
      <c r="R42">
        <v>20</v>
      </c>
      <c r="T42">
        <v>14</v>
      </c>
      <c r="U42" t="s">
        <v>1867</v>
      </c>
      <c r="Z42" s="24" t="s">
        <v>176</v>
      </c>
      <c r="AB42">
        <v>14</v>
      </c>
      <c r="AC42" t="s">
        <v>1640</v>
      </c>
      <c r="AD42">
        <v>51</v>
      </c>
    </row>
    <row r="43" spans="1:30" ht="15" customHeight="1">
      <c r="A43" s="393" t="s">
        <v>1499</v>
      </c>
      <c r="B43" s="394"/>
      <c r="C43" s="185" t="s">
        <v>34</v>
      </c>
      <c r="D43" s="217" t="s">
        <v>1232</v>
      </c>
      <c r="E43" s="424"/>
      <c r="F43" s="425"/>
      <c r="G43" s="46"/>
      <c r="H43" s="124" t="s">
        <v>32</v>
      </c>
      <c r="I43" s="391" t="s">
        <v>2200</v>
      </c>
      <c r="J43" s="391"/>
      <c r="K43" s="391"/>
      <c r="L43" s="391"/>
      <c r="M43" s="391"/>
      <c r="N43" s="392"/>
      <c r="P43">
        <v>16</v>
      </c>
      <c r="Q43" t="s">
        <v>1387</v>
      </c>
      <c r="R43">
        <v>14</v>
      </c>
      <c r="T43">
        <v>15</v>
      </c>
      <c r="U43" t="s">
        <v>1783</v>
      </c>
      <c r="Z43" s="24" t="s">
        <v>177</v>
      </c>
      <c r="AB43">
        <v>15</v>
      </c>
      <c r="AC43" t="s">
        <v>1945</v>
      </c>
      <c r="AD43">
        <v>51</v>
      </c>
    </row>
    <row r="44" spans="1:30" ht="7.5" customHeight="1">
      <c r="A44" s="97"/>
      <c r="B44" s="97"/>
      <c r="C44" s="46"/>
      <c r="D44" s="46"/>
      <c r="E44" s="46"/>
      <c r="F44" s="46"/>
      <c r="G44" s="46"/>
      <c r="H44" s="46"/>
      <c r="I44" s="392"/>
      <c r="J44" s="392"/>
      <c r="K44" s="392"/>
      <c r="L44" s="392"/>
      <c r="M44" s="392"/>
      <c r="N44" s="392"/>
      <c r="P44">
        <v>17</v>
      </c>
      <c r="Q44" t="s">
        <v>1135</v>
      </c>
      <c r="R44">
        <v>13</v>
      </c>
      <c r="T44">
        <v>16</v>
      </c>
      <c r="U44" t="s">
        <v>1603</v>
      </c>
      <c r="Z44" s="24" t="s">
        <v>178</v>
      </c>
      <c r="AB44">
        <v>81</v>
      </c>
      <c r="AC44" t="s">
        <v>2373</v>
      </c>
      <c r="AD44">
        <v>5</v>
      </c>
    </row>
    <row r="45" spans="1:30" ht="15" customHeight="1">
      <c r="A45" s="393" t="s">
        <v>1939</v>
      </c>
      <c r="B45" s="394"/>
      <c r="C45" s="185">
        <v>2</v>
      </c>
      <c r="D45" s="468" t="str">
        <f>IF(C45&lt;&gt;"",LOOKUP(C45,T52:T54,U52:U54),"Svrha predaje još nije odabrana")</f>
        <v>Predaja samo u svrhu javne objave</v>
      </c>
      <c r="E45" s="469"/>
      <c r="F45" s="469"/>
      <c r="G45" s="423"/>
      <c r="H45" s="50" t="str">
        <f>IF(OR(NT_I!Q1&lt;&gt;0,NT_D!Q1&lt;&gt;0),"DA","NE")</f>
        <v>NE</v>
      </c>
      <c r="I45" s="391" t="s">
        <v>2089</v>
      </c>
      <c r="J45" s="391"/>
      <c r="K45" s="391"/>
      <c r="L45" s="391"/>
      <c r="M45" s="391"/>
      <c r="N45" s="392"/>
      <c r="P45">
        <v>18</v>
      </c>
      <c r="Q45" t="s">
        <v>859</v>
      </c>
      <c r="R45">
        <v>7</v>
      </c>
      <c r="T45">
        <v>17</v>
      </c>
      <c r="U45" t="s">
        <v>1598</v>
      </c>
      <c r="Z45" s="24" t="s">
        <v>179</v>
      </c>
      <c r="AB45">
        <v>99</v>
      </c>
      <c r="AC45" t="s">
        <v>2002</v>
      </c>
      <c r="AD45">
        <v>51</v>
      </c>
    </row>
    <row r="46" spans="1:26" ht="7.5" customHeight="1">
      <c r="A46" s="97"/>
      <c r="B46" s="97"/>
      <c r="C46" s="169"/>
      <c r="D46" s="469"/>
      <c r="E46" s="469"/>
      <c r="F46" s="469"/>
      <c r="G46" s="423"/>
      <c r="H46" s="46"/>
      <c r="I46" s="392"/>
      <c r="J46" s="392"/>
      <c r="K46" s="392"/>
      <c r="L46" s="392"/>
      <c r="M46" s="392"/>
      <c r="N46" s="392"/>
      <c r="P46">
        <v>19</v>
      </c>
      <c r="Q46" t="s">
        <v>1206</v>
      </c>
      <c r="R46">
        <v>5</v>
      </c>
      <c r="T46">
        <v>18</v>
      </c>
      <c r="U46" t="s">
        <v>1146</v>
      </c>
      <c r="Z46" s="24" t="s">
        <v>180</v>
      </c>
    </row>
    <row r="47" spans="1:26" ht="15" customHeight="1">
      <c r="A47" s="393" t="s">
        <v>1777</v>
      </c>
      <c r="B47" s="394"/>
      <c r="C47" s="185">
        <v>1</v>
      </c>
      <c r="D47" s="417" t="str">
        <f>IF(C47&lt;&gt;"",LOOKUP(C47,Sifre!A6:A8,Sifre!B6:B8),"Veličina nije upisana")</f>
        <v>Mali poduzetnik</v>
      </c>
      <c r="E47" s="418"/>
      <c r="F47" s="418"/>
      <c r="G47" s="418"/>
      <c r="H47" s="124" t="s">
        <v>34</v>
      </c>
      <c r="I47" s="391" t="s">
        <v>2168</v>
      </c>
      <c r="J47" s="391"/>
      <c r="K47" s="391"/>
      <c r="L47" s="391"/>
      <c r="M47" s="391"/>
      <c r="N47" s="392"/>
      <c r="P47">
        <v>20</v>
      </c>
      <c r="Q47" t="s">
        <v>1015</v>
      </c>
      <c r="R47">
        <v>13</v>
      </c>
      <c r="T47">
        <v>19</v>
      </c>
      <c r="U47" t="s">
        <v>1986</v>
      </c>
      <c r="Z47" s="24" t="s">
        <v>181</v>
      </c>
    </row>
    <row r="48" spans="1:26" ht="7.5" customHeight="1">
      <c r="A48" s="97"/>
      <c r="B48" s="97"/>
      <c r="C48" s="46"/>
      <c r="D48" s="418"/>
      <c r="E48" s="418"/>
      <c r="F48" s="418"/>
      <c r="G48" s="418"/>
      <c r="H48" s="46"/>
      <c r="I48" s="392"/>
      <c r="J48" s="392"/>
      <c r="K48" s="392"/>
      <c r="L48" s="392"/>
      <c r="M48" s="392"/>
      <c r="N48" s="392"/>
      <c r="P48">
        <v>21</v>
      </c>
      <c r="Q48" t="s">
        <v>860</v>
      </c>
      <c r="R48">
        <v>14</v>
      </c>
      <c r="T48">
        <v>20</v>
      </c>
      <c r="U48" t="s">
        <v>1584</v>
      </c>
      <c r="Z48" s="24" t="s">
        <v>182</v>
      </c>
    </row>
    <row r="49" spans="1:26" ht="15" customHeight="1">
      <c r="A49" s="393" t="s">
        <v>1868</v>
      </c>
      <c r="B49" s="394"/>
      <c r="C49" s="185">
        <v>11</v>
      </c>
      <c r="D49" s="417" t="str">
        <f>IF(C49&lt;&gt;"",LOOKUP(C49,AF29:AF36,AG29:AG36),"Oznaka vlasništva nije upisana")</f>
        <v>Državno vlasništvo (javno, komunalno i slično)</v>
      </c>
      <c r="E49" s="418"/>
      <c r="F49" s="418"/>
      <c r="G49" s="418"/>
      <c r="H49" s="124" t="s">
        <v>34</v>
      </c>
      <c r="I49" s="391" t="s">
        <v>1904</v>
      </c>
      <c r="J49" s="391"/>
      <c r="K49" s="391"/>
      <c r="L49" s="391"/>
      <c r="M49" s="391"/>
      <c r="N49" s="392"/>
      <c r="P49">
        <v>22</v>
      </c>
      <c r="Q49" t="s">
        <v>1430</v>
      </c>
      <c r="R49">
        <v>13</v>
      </c>
      <c r="T49">
        <v>21</v>
      </c>
      <c r="U49" t="s">
        <v>1310</v>
      </c>
      <c r="Z49" s="24" t="s">
        <v>183</v>
      </c>
    </row>
    <row r="50" spans="1:26" ht="7.5" customHeight="1">
      <c r="A50" s="97"/>
      <c r="B50" s="97"/>
      <c r="C50" s="46"/>
      <c r="D50" s="418"/>
      <c r="E50" s="418"/>
      <c r="F50" s="418"/>
      <c r="G50" s="418"/>
      <c r="H50" s="46"/>
      <c r="I50" s="392"/>
      <c r="J50" s="392"/>
      <c r="K50" s="392"/>
      <c r="L50" s="392"/>
      <c r="M50" s="392"/>
      <c r="N50" s="392"/>
      <c r="P50">
        <v>23</v>
      </c>
      <c r="Q50" t="s">
        <v>1017</v>
      </c>
      <c r="R50">
        <v>14</v>
      </c>
      <c r="Z50" s="24" t="s">
        <v>184</v>
      </c>
    </row>
    <row r="51" spans="1:26" ht="15" customHeight="1">
      <c r="A51" s="393" t="s">
        <v>1568</v>
      </c>
      <c r="B51" s="394"/>
      <c r="C51" s="188" t="s">
        <v>41</v>
      </c>
      <c r="D51" s="46"/>
      <c r="E51" s="188" t="s">
        <v>12</v>
      </c>
      <c r="F51" s="46"/>
      <c r="G51" s="97"/>
      <c r="H51" s="124" t="s">
        <v>34</v>
      </c>
      <c r="I51" s="391" t="s">
        <v>1817</v>
      </c>
      <c r="J51" s="391"/>
      <c r="K51" s="391"/>
      <c r="L51" s="391"/>
      <c r="M51" s="391"/>
      <c r="N51" s="392"/>
      <c r="P51">
        <v>24</v>
      </c>
      <c r="Q51" t="s">
        <v>1136</v>
      </c>
      <c r="R51">
        <v>7</v>
      </c>
      <c r="T51" t="s">
        <v>1246</v>
      </c>
      <c r="U51" t="s">
        <v>1292</v>
      </c>
      <c r="Z51" s="24" t="s">
        <v>185</v>
      </c>
    </row>
    <row r="52" spans="1:26" ht="12" customHeight="1">
      <c r="A52" s="97"/>
      <c r="B52" s="97"/>
      <c r="C52" s="169" t="s">
        <v>1898</v>
      </c>
      <c r="D52" s="46"/>
      <c r="E52" s="169" t="s">
        <v>1559</v>
      </c>
      <c r="F52" s="46"/>
      <c r="G52" s="97"/>
      <c r="H52" s="46"/>
      <c r="I52" s="392"/>
      <c r="J52" s="392"/>
      <c r="K52" s="392"/>
      <c r="L52" s="392"/>
      <c r="M52" s="392"/>
      <c r="N52" s="392"/>
      <c r="P52">
        <v>25</v>
      </c>
      <c r="Q52" t="s">
        <v>861</v>
      </c>
      <c r="R52">
        <v>19</v>
      </c>
      <c r="T52">
        <v>1</v>
      </c>
      <c r="U52" t="s">
        <v>2180</v>
      </c>
      <c r="Z52" s="24" t="s">
        <v>186</v>
      </c>
    </row>
    <row r="53" spans="1:26" ht="15" customHeight="1">
      <c r="A53" s="461" t="s">
        <v>1950</v>
      </c>
      <c r="B53" s="462"/>
      <c r="C53" s="190">
        <v>6</v>
      </c>
      <c r="D53" s="171"/>
      <c r="E53" s="190">
        <v>6</v>
      </c>
      <c r="F53" s="171"/>
      <c r="G53" s="97"/>
      <c r="H53" s="124" t="s">
        <v>32</v>
      </c>
      <c r="I53" s="391" t="s">
        <v>2375</v>
      </c>
      <c r="J53" s="391"/>
      <c r="K53" s="391"/>
      <c r="L53" s="391"/>
      <c r="M53" s="391"/>
      <c r="N53" s="392"/>
      <c r="P53">
        <v>26</v>
      </c>
      <c r="Q53" t="s">
        <v>1280</v>
      </c>
      <c r="R53">
        <v>16</v>
      </c>
      <c r="T53">
        <v>2</v>
      </c>
      <c r="U53" t="s">
        <v>1808</v>
      </c>
      <c r="Z53" s="24" t="s">
        <v>187</v>
      </c>
    </row>
    <row r="54" spans="1:26" ht="12" customHeight="1">
      <c r="A54" s="463"/>
      <c r="B54" s="463"/>
      <c r="C54" s="419" t="s">
        <v>1605</v>
      </c>
      <c r="D54" s="420"/>
      <c r="E54" s="419" t="s">
        <v>1860</v>
      </c>
      <c r="F54" s="420"/>
      <c r="G54" s="97"/>
      <c r="H54" s="46"/>
      <c r="I54" s="392"/>
      <c r="J54" s="392"/>
      <c r="K54" s="392"/>
      <c r="L54" s="392"/>
      <c r="M54" s="392"/>
      <c r="N54" s="392"/>
      <c r="P54">
        <v>27</v>
      </c>
      <c r="Q54" t="s">
        <v>142</v>
      </c>
      <c r="R54">
        <v>17</v>
      </c>
      <c r="T54">
        <v>3</v>
      </c>
      <c r="U54" t="s">
        <v>2406</v>
      </c>
      <c r="Z54" s="24" t="s">
        <v>188</v>
      </c>
    </row>
    <row r="55" spans="1:26" ht="15" customHeight="1">
      <c r="A55" s="464" t="s">
        <v>1912</v>
      </c>
      <c r="B55" s="465"/>
      <c r="C55" s="190">
        <v>6</v>
      </c>
      <c r="D55" s="171"/>
      <c r="E55" s="191">
        <v>6</v>
      </c>
      <c r="F55" s="171"/>
      <c r="G55" s="97"/>
      <c r="H55" s="124" t="s">
        <v>32</v>
      </c>
      <c r="I55" s="391" t="s">
        <v>2465</v>
      </c>
      <c r="J55" s="391"/>
      <c r="K55" s="391"/>
      <c r="L55" s="391"/>
      <c r="M55" s="391"/>
      <c r="N55" s="392"/>
      <c r="P55">
        <v>29</v>
      </c>
      <c r="Q55" t="s">
        <v>949</v>
      </c>
      <c r="R55">
        <v>16</v>
      </c>
      <c r="Z55" s="24" t="s">
        <v>189</v>
      </c>
    </row>
    <row r="56" spans="1:26" ht="12" customHeight="1">
      <c r="A56" s="464"/>
      <c r="B56" s="464"/>
      <c r="C56" s="419" t="s">
        <v>1605</v>
      </c>
      <c r="D56" s="420"/>
      <c r="E56" s="421" t="s">
        <v>1860</v>
      </c>
      <c r="F56" s="420"/>
      <c r="G56" s="97"/>
      <c r="H56" s="46"/>
      <c r="I56" s="391"/>
      <c r="J56" s="391"/>
      <c r="K56" s="391"/>
      <c r="L56" s="391"/>
      <c r="M56" s="391"/>
      <c r="N56" s="392"/>
      <c r="P56">
        <v>30</v>
      </c>
      <c r="Q56" t="s">
        <v>1208</v>
      </c>
      <c r="R56">
        <v>4</v>
      </c>
      <c r="T56" t="s">
        <v>157</v>
      </c>
      <c r="U56" t="s">
        <v>1173</v>
      </c>
      <c r="Z56" s="24" t="s">
        <v>190</v>
      </c>
    </row>
    <row r="57" spans="1:26" ht="15" customHeight="1">
      <c r="A57" s="433" t="s">
        <v>1653</v>
      </c>
      <c r="B57" s="434"/>
      <c r="C57" s="190">
        <v>12</v>
      </c>
      <c r="D57" s="46"/>
      <c r="E57" s="190">
        <v>12</v>
      </c>
      <c r="F57" s="46"/>
      <c r="G57" s="97"/>
      <c r="H57" s="124" t="s">
        <v>34</v>
      </c>
      <c r="I57" s="391" t="s">
        <v>2579</v>
      </c>
      <c r="J57" s="471"/>
      <c r="K57" s="471"/>
      <c r="L57" s="471"/>
      <c r="M57" s="471"/>
      <c r="N57" s="471"/>
      <c r="P57">
        <v>32</v>
      </c>
      <c r="Q57" t="s">
        <v>1454</v>
      </c>
      <c r="R57">
        <v>16</v>
      </c>
      <c r="T57">
        <v>1</v>
      </c>
      <c r="U57" t="s">
        <v>1436</v>
      </c>
      <c r="Z57" s="24" t="s">
        <v>191</v>
      </c>
    </row>
    <row r="58" spans="1:26" ht="19.5" customHeight="1">
      <c r="A58" s="97"/>
      <c r="B58" s="97"/>
      <c r="C58" s="173" t="s">
        <v>1605</v>
      </c>
      <c r="D58" s="46"/>
      <c r="E58" s="169" t="s">
        <v>1860</v>
      </c>
      <c r="F58" s="46"/>
      <c r="G58" s="97"/>
      <c r="H58" s="46"/>
      <c r="I58" s="471"/>
      <c r="J58" s="471"/>
      <c r="K58" s="471"/>
      <c r="L58" s="471"/>
      <c r="M58" s="471"/>
      <c r="N58" s="471"/>
      <c r="P58">
        <v>33</v>
      </c>
      <c r="Q58" t="s">
        <v>1306</v>
      </c>
      <c r="R58">
        <v>1</v>
      </c>
      <c r="T58">
        <v>2</v>
      </c>
      <c r="U58" t="s">
        <v>1675</v>
      </c>
      <c r="Z58" s="24" t="s">
        <v>192</v>
      </c>
    </row>
    <row r="59" spans="1:26" ht="15" customHeight="1">
      <c r="A59" s="439" t="s">
        <v>2245</v>
      </c>
      <c r="B59" s="440"/>
      <c r="C59" s="440"/>
      <c r="D59" s="440"/>
      <c r="E59" s="440"/>
      <c r="F59" s="441"/>
      <c r="G59" s="424"/>
      <c r="H59" s="425"/>
      <c r="I59" s="97"/>
      <c r="J59" s="424"/>
      <c r="K59" s="425"/>
      <c r="L59" s="97"/>
      <c r="M59" s="424"/>
      <c r="N59" s="425"/>
      <c r="P59">
        <v>34</v>
      </c>
      <c r="Q59" t="s">
        <v>1018</v>
      </c>
      <c r="R59">
        <v>1</v>
      </c>
      <c r="T59">
        <v>3</v>
      </c>
      <c r="U59" t="s">
        <v>1518</v>
      </c>
      <c r="Z59" s="24" t="s">
        <v>193</v>
      </c>
    </row>
    <row r="60" spans="1:26" ht="7.5" customHeight="1">
      <c r="A60" s="172"/>
      <c r="B60" s="172"/>
      <c r="C60" s="97"/>
      <c r="D60" s="97"/>
      <c r="E60" s="97"/>
      <c r="F60" s="97"/>
      <c r="G60" s="444"/>
      <c r="H60" s="432"/>
      <c r="I60" s="97"/>
      <c r="J60" s="97"/>
      <c r="K60" s="174"/>
      <c r="L60" s="97"/>
      <c r="M60" s="444"/>
      <c r="N60" s="432"/>
      <c r="P60">
        <v>35</v>
      </c>
      <c r="Q60" t="s">
        <v>1209</v>
      </c>
      <c r="R60">
        <v>11</v>
      </c>
      <c r="Z60" s="24" t="s">
        <v>194</v>
      </c>
    </row>
    <row r="61" spans="1:26" ht="15" customHeight="1">
      <c r="A61" s="442" t="s">
        <v>2464</v>
      </c>
      <c r="B61" s="442"/>
      <c r="C61" s="442"/>
      <c r="D61" s="442"/>
      <c r="E61" s="442"/>
      <c r="F61" s="443"/>
      <c r="G61" s="424"/>
      <c r="H61" s="425"/>
      <c r="I61" s="175"/>
      <c r="J61" s="424"/>
      <c r="K61" s="425"/>
      <c r="L61" s="175"/>
      <c r="M61" s="424"/>
      <c r="N61" s="425"/>
      <c r="P61">
        <v>36</v>
      </c>
      <c r="Q61" t="s">
        <v>1137</v>
      </c>
      <c r="R61">
        <v>5</v>
      </c>
      <c r="Z61" s="24" t="s">
        <v>195</v>
      </c>
    </row>
    <row r="62" spans="1:26" ht="19.5" customHeight="1">
      <c r="A62" s="176"/>
      <c r="B62" s="176"/>
      <c r="C62" s="430"/>
      <c r="D62" s="431"/>
      <c r="E62" s="46"/>
      <c r="F62" s="430"/>
      <c r="G62" s="432"/>
      <c r="H62" s="177"/>
      <c r="I62" s="46"/>
      <c r="J62" s="46"/>
      <c r="K62" s="46"/>
      <c r="L62" s="46"/>
      <c r="M62" s="177"/>
      <c r="N62" s="177"/>
      <c r="P62">
        <v>37</v>
      </c>
      <c r="Q62" t="s">
        <v>950</v>
      </c>
      <c r="R62">
        <v>9</v>
      </c>
      <c r="Z62" s="24" t="s">
        <v>196</v>
      </c>
    </row>
    <row r="63" spans="1:26" ht="15" customHeight="1">
      <c r="A63" s="433" t="s">
        <v>1638</v>
      </c>
      <c r="B63" s="434"/>
      <c r="C63" s="424" t="s">
        <v>2990</v>
      </c>
      <c r="D63" s="425"/>
      <c r="E63" s="97"/>
      <c r="F63" s="395" t="s">
        <v>1704</v>
      </c>
      <c r="G63" s="399"/>
      <c r="H63" s="399"/>
      <c r="I63" s="399"/>
      <c r="J63" s="399"/>
      <c r="K63" s="399"/>
      <c r="L63" s="399"/>
      <c r="M63" s="399"/>
      <c r="N63" s="400"/>
      <c r="P63">
        <v>38</v>
      </c>
      <c r="Q63" t="s">
        <v>1365</v>
      </c>
      <c r="R63">
        <v>8</v>
      </c>
      <c r="Z63" s="24" t="s">
        <v>197</v>
      </c>
    </row>
    <row r="64" spans="1:26" ht="12" customHeight="1">
      <c r="A64" s="176"/>
      <c r="B64" s="176"/>
      <c r="C64" s="430" t="s">
        <v>1985</v>
      </c>
      <c r="D64" s="431"/>
      <c r="E64" s="46"/>
      <c r="F64" s="421" t="s">
        <v>1429</v>
      </c>
      <c r="G64" s="460"/>
      <c r="H64" s="177"/>
      <c r="I64" s="177"/>
      <c r="J64" s="177"/>
      <c r="K64" s="177"/>
      <c r="L64" s="177"/>
      <c r="M64" s="177"/>
      <c r="N64" s="177"/>
      <c r="P64">
        <v>39</v>
      </c>
      <c r="Q64" t="s">
        <v>1431</v>
      </c>
      <c r="R64">
        <v>12</v>
      </c>
      <c r="Z64" s="24" t="s">
        <v>198</v>
      </c>
    </row>
    <row r="65" spans="1:26" ht="15" customHeight="1">
      <c r="A65" s="433" t="s">
        <v>1641</v>
      </c>
      <c r="B65" s="434"/>
      <c r="C65" s="395" t="s">
        <v>1412</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1210</v>
      </c>
      <c r="R65">
        <v>18</v>
      </c>
      <c r="Z65" s="24" t="s">
        <v>199</v>
      </c>
    </row>
    <row r="66" spans="1:26" ht="12" customHeight="1">
      <c r="A66" s="97"/>
      <c r="B66" s="97"/>
      <c r="C66" s="179" t="s">
        <v>2030</v>
      </c>
      <c r="D66" s="97"/>
      <c r="E66" s="97"/>
      <c r="F66" s="97"/>
      <c r="G66" s="97"/>
      <c r="H66" s="97"/>
      <c r="I66" s="97"/>
      <c r="J66" s="97"/>
      <c r="K66" s="97"/>
      <c r="L66" s="97"/>
      <c r="M66" s="97"/>
      <c r="N66" s="46"/>
      <c r="P66">
        <v>41</v>
      </c>
      <c r="Q66" t="s">
        <v>1579</v>
      </c>
      <c r="R66">
        <v>2</v>
      </c>
      <c r="Z66" s="24" t="s">
        <v>200</v>
      </c>
    </row>
    <row r="67" spans="1:26" ht="15" customHeight="1">
      <c r="A67" s="433" t="s">
        <v>1189</v>
      </c>
      <c r="B67" s="434"/>
      <c r="C67" s="427" t="s">
        <v>1012</v>
      </c>
      <c r="D67" s="428"/>
      <c r="E67" s="429"/>
      <c r="F67" s="97"/>
      <c r="G67" s="167" t="s">
        <v>1252</v>
      </c>
      <c r="H67" s="427" t="s">
        <v>1011</v>
      </c>
      <c r="I67" s="428"/>
      <c r="J67" s="429"/>
      <c r="K67" s="97"/>
      <c r="L67" s="97"/>
      <c r="M67" s="97"/>
      <c r="N67" s="46"/>
      <c r="P67">
        <v>42</v>
      </c>
      <c r="Q67" t="s">
        <v>826</v>
      </c>
      <c r="R67">
        <v>18</v>
      </c>
      <c r="Z67" s="24" t="s">
        <v>201</v>
      </c>
    </row>
    <row r="68" spans="1:26" ht="7.5" customHeight="1">
      <c r="A68" s="97"/>
      <c r="B68" s="97"/>
      <c r="C68" s="179"/>
      <c r="D68" s="97"/>
      <c r="E68" s="97"/>
      <c r="F68" s="97"/>
      <c r="G68" s="97"/>
      <c r="H68" s="97"/>
      <c r="I68" s="97"/>
      <c r="J68" s="97"/>
      <c r="K68" s="97"/>
      <c r="L68" s="97"/>
      <c r="M68" s="97"/>
      <c r="N68" s="46"/>
      <c r="P68">
        <v>43</v>
      </c>
      <c r="Q68" t="s">
        <v>863</v>
      </c>
      <c r="R68">
        <v>18</v>
      </c>
      <c r="Z68" s="24" t="s">
        <v>202</v>
      </c>
    </row>
    <row r="69" spans="1:26" ht="15" customHeight="1">
      <c r="A69" s="433" t="s">
        <v>1746</v>
      </c>
      <c r="B69" s="434"/>
      <c r="C69" s="459" t="s">
        <v>1700</v>
      </c>
      <c r="D69" s="428"/>
      <c r="E69" s="428"/>
      <c r="F69" s="428"/>
      <c r="G69" s="428"/>
      <c r="H69" s="428"/>
      <c r="I69" s="428"/>
      <c r="J69" s="429"/>
      <c r="K69" s="97"/>
      <c r="L69" s="97"/>
      <c r="M69" s="97"/>
      <c r="N69" s="46"/>
      <c r="P69">
        <v>44</v>
      </c>
      <c r="Q69" t="s">
        <v>864</v>
      </c>
      <c r="R69">
        <v>16</v>
      </c>
      <c r="Z69" s="24" t="s">
        <v>203</v>
      </c>
    </row>
    <row r="70" spans="1:26" ht="12" customHeight="1">
      <c r="A70" s="97"/>
      <c r="B70" s="97"/>
      <c r="C70" s="97"/>
      <c r="D70" s="97"/>
      <c r="E70" s="97"/>
      <c r="F70" s="97"/>
      <c r="G70" s="97"/>
      <c r="H70" s="97"/>
      <c r="I70" s="97"/>
      <c r="J70" s="97"/>
      <c r="K70" s="97"/>
      <c r="L70" s="97"/>
      <c r="M70" s="97"/>
      <c r="N70" s="46"/>
      <c r="P70">
        <v>46</v>
      </c>
      <c r="Q70" t="s">
        <v>951</v>
      </c>
      <c r="R70">
        <v>12</v>
      </c>
      <c r="Z70" s="24" t="s">
        <v>204</v>
      </c>
    </row>
    <row r="71" spans="1:26" ht="15" customHeight="1">
      <c r="A71" s="393" t="s">
        <v>1424</v>
      </c>
      <c r="B71" s="426"/>
      <c r="C71" s="427" t="s">
        <v>1438</v>
      </c>
      <c r="D71" s="428"/>
      <c r="E71" s="428"/>
      <c r="F71" s="428"/>
      <c r="G71" s="428"/>
      <c r="H71" s="429"/>
      <c r="I71" s="97"/>
      <c r="J71" s="180"/>
      <c r="K71" s="180"/>
      <c r="L71" s="180"/>
      <c r="M71" s="180"/>
      <c r="N71" s="180"/>
      <c r="P71">
        <v>47</v>
      </c>
      <c r="Q71" t="s">
        <v>1139</v>
      </c>
      <c r="R71">
        <v>18</v>
      </c>
      <c r="Z71" s="24" t="s">
        <v>205</v>
      </c>
    </row>
    <row r="72" spans="1:26" ht="12" customHeight="1">
      <c r="A72" s="181"/>
      <c r="B72" s="181"/>
      <c r="C72" s="437" t="s">
        <v>2163</v>
      </c>
      <c r="D72" s="438"/>
      <c r="E72" s="438"/>
      <c r="F72" s="438"/>
      <c r="G72" s="438"/>
      <c r="H72" s="438"/>
      <c r="I72" s="97"/>
      <c r="J72" s="182"/>
      <c r="K72" s="182"/>
      <c r="L72" s="182"/>
      <c r="M72" s="183"/>
      <c r="N72" s="183"/>
      <c r="P72">
        <v>48</v>
      </c>
      <c r="Q72" t="s">
        <v>1019</v>
      </c>
      <c r="R72">
        <v>5</v>
      </c>
      <c r="Z72" s="24" t="s">
        <v>206</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1211</v>
      </c>
      <c r="R73">
        <v>4</v>
      </c>
      <c r="Z73" s="24" t="s">
        <v>207</v>
      </c>
    </row>
    <row r="74" spans="1:26" ht="12.75" customHeight="1">
      <c r="A74" s="97"/>
      <c r="B74" s="97"/>
      <c r="C74" s="97"/>
      <c r="D74" s="97"/>
      <c r="E74" s="97"/>
      <c r="F74" s="97"/>
      <c r="G74" s="181" t="s">
        <v>838</v>
      </c>
      <c r="H74" s="435" t="s">
        <v>2261</v>
      </c>
      <c r="I74" s="436"/>
      <c r="J74" s="436"/>
      <c r="K74" s="436"/>
      <c r="L74" s="436"/>
      <c r="M74" s="97"/>
      <c r="N74" s="46"/>
      <c r="P74">
        <v>50</v>
      </c>
      <c r="Q74" t="s">
        <v>1307</v>
      </c>
      <c r="R74">
        <v>17</v>
      </c>
      <c r="Z74" s="24" t="s">
        <v>208</v>
      </c>
    </row>
    <row r="75" spans="16:26" ht="4.5" customHeight="1">
      <c r="P75">
        <v>51</v>
      </c>
      <c r="Q75" t="s">
        <v>1140</v>
      </c>
      <c r="R75">
        <v>15</v>
      </c>
      <c r="Z75" s="24" t="s">
        <v>209</v>
      </c>
    </row>
    <row r="76" spans="16:26" ht="12.75" hidden="1">
      <c r="P76">
        <v>52</v>
      </c>
      <c r="Q76" t="s">
        <v>827</v>
      </c>
      <c r="R76">
        <v>8</v>
      </c>
      <c r="Z76" s="24" t="s">
        <v>210</v>
      </c>
    </row>
    <row r="77" spans="16:26" ht="12.75" hidden="1">
      <c r="P77">
        <v>53</v>
      </c>
      <c r="Q77" t="s">
        <v>1281</v>
      </c>
      <c r="R77">
        <v>8</v>
      </c>
      <c r="Z77" s="24" t="s">
        <v>211</v>
      </c>
    </row>
    <row r="78" spans="16:26" ht="12.75" hidden="1">
      <c r="P78">
        <v>54</v>
      </c>
      <c r="Q78" t="s">
        <v>865</v>
      </c>
      <c r="R78">
        <v>10</v>
      </c>
      <c r="Z78" s="24" t="s">
        <v>212</v>
      </c>
    </row>
    <row r="79" spans="16:26" ht="12.75" hidden="1">
      <c r="P79">
        <v>55</v>
      </c>
      <c r="Q79" t="s">
        <v>1257</v>
      </c>
      <c r="R79">
        <v>8</v>
      </c>
      <c r="Z79" s="24" t="s">
        <v>213</v>
      </c>
    </row>
    <row r="80" spans="16:26" ht="12.75" hidden="1">
      <c r="P80">
        <v>56</v>
      </c>
      <c r="Q80" t="s">
        <v>1383</v>
      </c>
      <c r="R80">
        <v>10</v>
      </c>
      <c r="Z80" s="24" t="s">
        <v>214</v>
      </c>
    </row>
    <row r="81" spans="16:26" ht="12.75" hidden="1">
      <c r="P81">
        <v>57</v>
      </c>
      <c r="Q81" t="s">
        <v>1451</v>
      </c>
      <c r="R81">
        <v>10</v>
      </c>
      <c r="Z81" s="24" t="s">
        <v>215</v>
      </c>
    </row>
    <row r="82" spans="16:26" ht="12.75" hidden="1">
      <c r="P82">
        <v>58</v>
      </c>
      <c r="Q82" t="s">
        <v>1327</v>
      </c>
      <c r="R82">
        <v>11</v>
      </c>
      <c r="Z82" s="24" t="s">
        <v>216</v>
      </c>
    </row>
    <row r="83" spans="16:26" ht="12.75" hidden="1">
      <c r="P83">
        <v>60</v>
      </c>
      <c r="Q83" t="s">
        <v>1384</v>
      </c>
      <c r="R83">
        <v>20</v>
      </c>
      <c r="Z83" s="24" t="s">
        <v>217</v>
      </c>
    </row>
    <row r="84" spans="16:26" ht="12.75" hidden="1">
      <c r="P84">
        <v>61</v>
      </c>
      <c r="Q84" t="s">
        <v>1258</v>
      </c>
      <c r="R84">
        <v>8</v>
      </c>
      <c r="Z84" s="24" t="s">
        <v>220</v>
      </c>
    </row>
    <row r="85" spans="16:26" ht="12.75" hidden="1">
      <c r="P85">
        <v>63</v>
      </c>
      <c r="Q85" t="s">
        <v>1259</v>
      </c>
      <c r="R85">
        <v>7</v>
      </c>
      <c r="Z85" s="24" t="s">
        <v>221</v>
      </c>
    </row>
    <row r="86" spans="16:26" ht="12.75" hidden="1">
      <c r="P86">
        <v>64</v>
      </c>
      <c r="Q86" t="s">
        <v>1385</v>
      </c>
      <c r="R86">
        <v>14</v>
      </c>
      <c r="Z86" s="24" t="s">
        <v>222</v>
      </c>
    </row>
    <row r="87" spans="16:26" ht="12.75" hidden="1">
      <c r="P87">
        <v>65</v>
      </c>
      <c r="Q87" t="s">
        <v>1260</v>
      </c>
      <c r="R87">
        <v>14</v>
      </c>
      <c r="Z87" s="24" t="s">
        <v>223</v>
      </c>
    </row>
    <row r="88" spans="16:26" ht="12.75" hidden="1">
      <c r="P88">
        <v>66</v>
      </c>
      <c r="Q88" t="s">
        <v>866</v>
      </c>
      <c r="R88">
        <v>14</v>
      </c>
      <c r="Z88" s="24" t="s">
        <v>224</v>
      </c>
    </row>
    <row r="89" spans="16:26" ht="12.75" hidden="1">
      <c r="P89">
        <v>67</v>
      </c>
      <c r="Q89" t="s">
        <v>1022</v>
      </c>
      <c r="R89">
        <v>7</v>
      </c>
      <c r="Z89" s="24" t="s">
        <v>225</v>
      </c>
    </row>
    <row r="90" spans="16:26" ht="12.75" hidden="1">
      <c r="P90">
        <v>68</v>
      </c>
      <c r="Q90" t="s">
        <v>867</v>
      </c>
      <c r="R90">
        <v>12</v>
      </c>
      <c r="Z90" s="24" t="s">
        <v>226</v>
      </c>
    </row>
    <row r="91" spans="16:26" ht="12.75" hidden="1">
      <c r="P91">
        <v>69</v>
      </c>
      <c r="Q91" t="s">
        <v>1025</v>
      </c>
      <c r="R91">
        <v>8</v>
      </c>
      <c r="Z91" s="24" t="s">
        <v>227</v>
      </c>
    </row>
    <row r="92" spans="16:26" ht="12.75" hidden="1">
      <c r="P92">
        <v>70</v>
      </c>
      <c r="Q92" t="s">
        <v>1388</v>
      </c>
      <c r="R92">
        <v>2</v>
      </c>
      <c r="Z92" s="24" t="s">
        <v>228</v>
      </c>
    </row>
    <row r="93" spans="16:26" ht="12.75" hidden="1">
      <c r="P93">
        <v>71</v>
      </c>
      <c r="Q93" t="s">
        <v>1521</v>
      </c>
      <c r="R93">
        <v>7</v>
      </c>
      <c r="Z93" s="24" t="s">
        <v>229</v>
      </c>
    </row>
    <row r="94" spans="16:26" ht="12.75" hidden="1">
      <c r="P94">
        <v>72</v>
      </c>
      <c r="Q94" t="s">
        <v>868</v>
      </c>
      <c r="R94">
        <v>17</v>
      </c>
      <c r="Z94" s="24" t="s">
        <v>230</v>
      </c>
    </row>
    <row r="95" spans="16:26" ht="12.75" hidden="1">
      <c r="P95">
        <v>74</v>
      </c>
      <c r="Q95" t="s">
        <v>1026</v>
      </c>
      <c r="R95">
        <v>8</v>
      </c>
      <c r="Z95" s="24" t="s">
        <v>231</v>
      </c>
    </row>
    <row r="96" spans="16:26" ht="12.75" hidden="1">
      <c r="P96">
        <v>75</v>
      </c>
      <c r="Q96" t="s">
        <v>1522</v>
      </c>
      <c r="R96">
        <v>20</v>
      </c>
      <c r="Z96" s="24" t="s">
        <v>232</v>
      </c>
    </row>
    <row r="97" spans="16:26" ht="12.75" hidden="1">
      <c r="P97">
        <v>77</v>
      </c>
      <c r="Q97" t="s">
        <v>862</v>
      </c>
      <c r="R97">
        <v>17</v>
      </c>
      <c r="Z97" s="24" t="s">
        <v>233</v>
      </c>
    </row>
    <row r="98" spans="16:26" ht="12.75" hidden="1">
      <c r="P98">
        <v>78</v>
      </c>
      <c r="Q98" t="s">
        <v>1366</v>
      </c>
      <c r="R98">
        <v>20</v>
      </c>
      <c r="Z98" s="24" t="s">
        <v>234</v>
      </c>
    </row>
    <row r="99" spans="16:26" ht="12.75" hidden="1">
      <c r="P99">
        <v>79</v>
      </c>
      <c r="Q99" t="s">
        <v>1367</v>
      </c>
      <c r="R99">
        <v>2</v>
      </c>
      <c r="Z99" s="24" t="s">
        <v>235</v>
      </c>
    </row>
    <row r="100" spans="16:26" ht="12.75" hidden="1">
      <c r="P100">
        <v>80</v>
      </c>
      <c r="Q100" t="s">
        <v>1580</v>
      </c>
      <c r="R100">
        <v>5</v>
      </c>
      <c r="Z100" s="24" t="s">
        <v>236</v>
      </c>
    </row>
    <row r="101" spans="16:26" ht="12.75" hidden="1">
      <c r="P101">
        <v>81</v>
      </c>
      <c r="Q101" t="s">
        <v>1492</v>
      </c>
      <c r="R101">
        <v>12</v>
      </c>
      <c r="Z101" s="24" t="s">
        <v>237</v>
      </c>
    </row>
    <row r="102" spans="16:26" ht="12.75" hidden="1">
      <c r="P102">
        <v>82</v>
      </c>
      <c r="Q102" t="s">
        <v>1432</v>
      </c>
      <c r="R102">
        <v>20</v>
      </c>
      <c r="Z102" s="24" t="s">
        <v>238</v>
      </c>
    </row>
    <row r="103" spans="16:26" ht="12.75" hidden="1">
      <c r="P103">
        <v>83</v>
      </c>
      <c r="Q103" t="s">
        <v>1493</v>
      </c>
      <c r="R103">
        <v>3</v>
      </c>
      <c r="Z103" s="24" t="s">
        <v>239</v>
      </c>
    </row>
    <row r="104" spans="16:26" ht="12.75" hidden="1">
      <c r="P104">
        <v>84</v>
      </c>
      <c r="Q104" t="s">
        <v>1308</v>
      </c>
      <c r="R104">
        <v>9</v>
      </c>
      <c r="Z104" s="24" t="s">
        <v>240</v>
      </c>
    </row>
    <row r="105" spans="16:26" ht="12.75" hidden="1">
      <c r="P105">
        <v>85</v>
      </c>
      <c r="Q105" t="s">
        <v>1494</v>
      </c>
      <c r="R105">
        <v>5</v>
      </c>
      <c r="Z105" s="24" t="s">
        <v>241</v>
      </c>
    </row>
    <row r="106" spans="16:26" ht="12.75" hidden="1">
      <c r="P106">
        <v>86</v>
      </c>
      <c r="Q106" t="s">
        <v>1416</v>
      </c>
      <c r="R106">
        <v>14</v>
      </c>
      <c r="Z106" s="24" t="s">
        <v>242</v>
      </c>
    </row>
    <row r="107" spans="16:26" ht="12.75" hidden="1">
      <c r="P107">
        <v>87</v>
      </c>
      <c r="Q107" t="s">
        <v>923</v>
      </c>
      <c r="R107">
        <v>17</v>
      </c>
      <c r="Z107" s="24" t="s">
        <v>243</v>
      </c>
    </row>
    <row r="108" spans="16:26" ht="12.75" hidden="1">
      <c r="P108">
        <v>88</v>
      </c>
      <c r="Q108" t="s">
        <v>1470</v>
      </c>
      <c r="R108">
        <v>17</v>
      </c>
      <c r="Z108" s="24" t="s">
        <v>244</v>
      </c>
    </row>
    <row r="109" spans="16:26" ht="12.75" hidden="1">
      <c r="P109">
        <v>89</v>
      </c>
      <c r="Q109" t="s">
        <v>1368</v>
      </c>
      <c r="R109">
        <v>20</v>
      </c>
      <c r="Z109" s="24" t="s">
        <v>246</v>
      </c>
    </row>
    <row r="110" spans="16:26" ht="12.75" hidden="1">
      <c r="P110">
        <v>90</v>
      </c>
      <c r="Q110" t="s">
        <v>1456</v>
      </c>
      <c r="R110">
        <v>4</v>
      </c>
      <c r="Z110" s="24" t="s">
        <v>247</v>
      </c>
    </row>
    <row r="111" spans="16:26" ht="12.75" hidden="1">
      <c r="P111">
        <v>91</v>
      </c>
      <c r="Q111" t="s">
        <v>1127</v>
      </c>
      <c r="R111">
        <v>14</v>
      </c>
      <c r="Z111" s="24" t="s">
        <v>248</v>
      </c>
    </row>
    <row r="112" spans="16:26" ht="12.75" hidden="1">
      <c r="P112">
        <v>92</v>
      </c>
      <c r="Q112" t="s">
        <v>1142</v>
      </c>
      <c r="R112">
        <v>16</v>
      </c>
      <c r="Z112" s="24" t="s">
        <v>249</v>
      </c>
    </row>
    <row r="113" spans="16:26" ht="12.75" hidden="1">
      <c r="P113">
        <v>94</v>
      </c>
      <c r="Q113" t="s">
        <v>953</v>
      </c>
      <c r="R113">
        <v>14</v>
      </c>
      <c r="Z113" s="24" t="s">
        <v>250</v>
      </c>
    </row>
    <row r="114" spans="16:26" ht="12.75" hidden="1">
      <c r="P114">
        <v>95</v>
      </c>
      <c r="Q114" t="s">
        <v>1262</v>
      </c>
      <c r="R114">
        <v>15</v>
      </c>
      <c r="Z114" s="24" t="s">
        <v>251</v>
      </c>
    </row>
    <row r="115" spans="16:26" ht="12.75" hidden="1">
      <c r="P115">
        <v>96</v>
      </c>
      <c r="Q115" t="s">
        <v>869</v>
      </c>
      <c r="R115">
        <v>6</v>
      </c>
      <c r="Z115" s="24" t="s">
        <v>252</v>
      </c>
    </row>
    <row r="116" spans="16:26" ht="12.75" hidden="1">
      <c r="P116">
        <v>97</v>
      </c>
      <c r="Q116" t="s">
        <v>1027</v>
      </c>
      <c r="R116">
        <v>1</v>
      </c>
      <c r="Z116" s="24" t="s">
        <v>254</v>
      </c>
    </row>
    <row r="117" spans="16:26" ht="12.75" hidden="1">
      <c r="P117">
        <v>98</v>
      </c>
      <c r="Q117" t="s">
        <v>1214</v>
      </c>
      <c r="R117">
        <v>19</v>
      </c>
      <c r="Z117" s="24" t="s">
        <v>256</v>
      </c>
    </row>
    <row r="118" spans="16:26" ht="12.75" hidden="1">
      <c r="P118">
        <v>99</v>
      </c>
      <c r="Q118" t="s">
        <v>1215</v>
      </c>
      <c r="R118">
        <v>4</v>
      </c>
      <c r="Z118" s="24" t="s">
        <v>257</v>
      </c>
    </row>
    <row r="119" spans="16:26" ht="12.75" hidden="1">
      <c r="P119">
        <v>100</v>
      </c>
      <c r="Q119" t="s">
        <v>1143</v>
      </c>
      <c r="R119">
        <v>17</v>
      </c>
      <c r="Z119" s="24" t="s">
        <v>258</v>
      </c>
    </row>
    <row r="120" spans="16:26" ht="12.75" hidden="1">
      <c r="P120">
        <v>101</v>
      </c>
      <c r="Q120" t="s">
        <v>1216</v>
      </c>
      <c r="R120">
        <v>1</v>
      </c>
      <c r="Z120" s="24" t="s">
        <v>259</v>
      </c>
    </row>
    <row r="121" spans="16:26" ht="12.75" hidden="1">
      <c r="P121">
        <v>102</v>
      </c>
      <c r="Q121" t="s">
        <v>829</v>
      </c>
      <c r="R121">
        <v>3</v>
      </c>
      <c r="Z121" s="24" t="s">
        <v>260</v>
      </c>
    </row>
    <row r="122" spans="16:26" ht="12.75" hidden="1">
      <c r="P122">
        <v>103</v>
      </c>
      <c r="Q122" t="s">
        <v>1328</v>
      </c>
      <c r="R122">
        <v>14</v>
      </c>
      <c r="Z122" s="24" t="s">
        <v>261</v>
      </c>
    </row>
    <row r="123" spans="16:26" ht="12.75" hidden="1">
      <c r="P123">
        <v>104</v>
      </c>
      <c r="Q123" t="s">
        <v>1520</v>
      </c>
      <c r="R123">
        <v>6</v>
      </c>
      <c r="Z123" s="24" t="s">
        <v>262</v>
      </c>
    </row>
    <row r="124" spans="16:26" ht="12.75" hidden="1">
      <c r="P124">
        <v>105</v>
      </c>
      <c r="Q124" t="s">
        <v>1386</v>
      </c>
      <c r="R124">
        <v>7</v>
      </c>
      <c r="Z124" s="24" t="s">
        <v>263</v>
      </c>
    </row>
    <row r="125" spans="16:26" ht="12.75" hidden="1">
      <c r="P125">
        <v>106</v>
      </c>
      <c r="Q125" t="s">
        <v>1576</v>
      </c>
      <c r="R125">
        <v>14</v>
      </c>
      <c r="Z125" s="24" t="s">
        <v>264</v>
      </c>
    </row>
    <row r="126" spans="16:26" ht="12.75" hidden="1">
      <c r="P126">
        <v>107</v>
      </c>
      <c r="Q126" t="s">
        <v>1452</v>
      </c>
      <c r="R126">
        <v>6</v>
      </c>
      <c r="Z126" s="24" t="s">
        <v>265</v>
      </c>
    </row>
    <row r="127" spans="16:26" ht="12.75" hidden="1">
      <c r="P127">
        <v>108</v>
      </c>
      <c r="Q127" t="s">
        <v>1453</v>
      </c>
      <c r="R127">
        <v>2</v>
      </c>
      <c r="Z127" s="24" t="s">
        <v>267</v>
      </c>
    </row>
    <row r="128" spans="16:26" ht="12.75" hidden="1">
      <c r="P128">
        <v>110</v>
      </c>
      <c r="Q128" t="s">
        <v>870</v>
      </c>
      <c r="R128">
        <v>14</v>
      </c>
      <c r="Z128" s="24" t="s">
        <v>268</v>
      </c>
    </row>
    <row r="129" spans="16:26" ht="12.75" hidden="1">
      <c r="P129">
        <v>111</v>
      </c>
      <c r="Q129" t="s">
        <v>1309</v>
      </c>
      <c r="R129">
        <v>14</v>
      </c>
      <c r="Z129" s="24" t="s">
        <v>269</v>
      </c>
    </row>
    <row r="130" spans="16:26" ht="12.75" hidden="1">
      <c r="P130">
        <v>113</v>
      </c>
      <c r="Q130" t="s">
        <v>1028</v>
      </c>
      <c r="R130">
        <v>15</v>
      </c>
      <c r="Z130" s="24" t="s">
        <v>270</v>
      </c>
    </row>
    <row r="131" spans="16:26" ht="12.75" hidden="1">
      <c r="P131">
        <v>114</v>
      </c>
      <c r="Q131" t="s">
        <v>1581</v>
      </c>
      <c r="R131">
        <v>1</v>
      </c>
      <c r="Z131" s="24" t="s">
        <v>271</v>
      </c>
    </row>
    <row r="132" spans="16:26" ht="12.75" hidden="1">
      <c r="P132">
        <v>115</v>
      </c>
      <c r="Q132" t="s">
        <v>1369</v>
      </c>
      <c r="R132">
        <v>6</v>
      </c>
      <c r="Z132" s="24" t="s">
        <v>272</v>
      </c>
    </row>
    <row r="133" spans="16:26" ht="12.75" hidden="1">
      <c r="P133">
        <v>116</v>
      </c>
      <c r="Q133" t="s">
        <v>1523</v>
      </c>
      <c r="R133">
        <v>14</v>
      </c>
      <c r="Z133" s="24" t="s">
        <v>273</v>
      </c>
    </row>
    <row r="134" spans="16:26" ht="12.75" hidden="1">
      <c r="P134">
        <v>117</v>
      </c>
      <c r="Q134" t="s">
        <v>1330</v>
      </c>
      <c r="R134">
        <v>8</v>
      </c>
      <c r="Z134" s="24" t="s">
        <v>274</v>
      </c>
    </row>
    <row r="135" spans="16:26" ht="12.75" hidden="1">
      <c r="P135">
        <v>118</v>
      </c>
      <c r="Q135" t="s">
        <v>1331</v>
      </c>
      <c r="R135">
        <v>12</v>
      </c>
      <c r="Z135" s="24" t="s">
        <v>276</v>
      </c>
    </row>
    <row r="136" spans="16:26" ht="12.75" hidden="1">
      <c r="P136">
        <v>119</v>
      </c>
      <c r="Q136" t="s">
        <v>1524</v>
      </c>
      <c r="R136">
        <v>7</v>
      </c>
      <c r="Z136" s="24" t="s">
        <v>277</v>
      </c>
    </row>
    <row r="137" spans="16:26" ht="12.75" hidden="1">
      <c r="P137">
        <v>120</v>
      </c>
      <c r="Q137" t="s">
        <v>1433</v>
      </c>
      <c r="R137">
        <v>4</v>
      </c>
      <c r="Z137" s="24" t="s">
        <v>278</v>
      </c>
    </row>
    <row r="138" spans="16:26" ht="12.75" hidden="1">
      <c r="P138">
        <v>121</v>
      </c>
      <c r="Q138" t="s">
        <v>871</v>
      </c>
      <c r="R138">
        <v>3</v>
      </c>
      <c r="Z138" s="24" t="s">
        <v>280</v>
      </c>
    </row>
    <row r="139" spans="16:26" ht="12.75" hidden="1">
      <c r="P139">
        <v>122</v>
      </c>
      <c r="Q139" t="s">
        <v>830</v>
      </c>
      <c r="R139">
        <v>6</v>
      </c>
      <c r="Z139" s="24" t="s">
        <v>281</v>
      </c>
    </row>
    <row r="140" spans="16:26" ht="12.75" hidden="1">
      <c r="P140">
        <v>123</v>
      </c>
      <c r="Q140" t="s">
        <v>1389</v>
      </c>
      <c r="R140">
        <v>20</v>
      </c>
      <c r="Z140" s="24" t="s">
        <v>282</v>
      </c>
    </row>
    <row r="141" spans="16:26" ht="12.75" hidden="1">
      <c r="P141">
        <v>124</v>
      </c>
      <c r="Q141" t="s">
        <v>1032</v>
      </c>
      <c r="R141">
        <v>14</v>
      </c>
      <c r="Z141" s="24" t="s">
        <v>283</v>
      </c>
    </row>
    <row r="142" spans="16:26" ht="12.75" hidden="1">
      <c r="P142">
        <v>125</v>
      </c>
      <c r="Q142" t="s">
        <v>1417</v>
      </c>
      <c r="R142">
        <v>2</v>
      </c>
      <c r="Z142" s="24" t="s">
        <v>284</v>
      </c>
    </row>
    <row r="143" spans="16:26" ht="12.75" hidden="1">
      <c r="P143">
        <v>127</v>
      </c>
      <c r="Q143" t="s">
        <v>1773</v>
      </c>
      <c r="R143">
        <v>12</v>
      </c>
      <c r="Z143" s="24" t="s">
        <v>285</v>
      </c>
    </row>
    <row r="144" spans="16:26" ht="12.75" hidden="1">
      <c r="P144">
        <v>129</v>
      </c>
      <c r="Q144" t="s">
        <v>1434</v>
      </c>
      <c r="R144">
        <v>5</v>
      </c>
      <c r="Z144" s="24" t="s">
        <v>287</v>
      </c>
    </row>
    <row r="145" spans="16:26" ht="12.75" hidden="1">
      <c r="P145">
        <v>130</v>
      </c>
      <c r="Q145" t="s">
        <v>1332</v>
      </c>
      <c r="R145">
        <v>9</v>
      </c>
      <c r="Z145" s="24" t="s">
        <v>288</v>
      </c>
    </row>
    <row r="146" spans="16:26" ht="12.75" hidden="1">
      <c r="P146">
        <v>131</v>
      </c>
      <c r="Q146" t="s">
        <v>1333</v>
      </c>
      <c r="R146">
        <v>13</v>
      </c>
      <c r="Z146" s="24" t="s">
        <v>289</v>
      </c>
    </row>
    <row r="147" spans="16:26" ht="12.75" hidden="1">
      <c r="P147">
        <v>132</v>
      </c>
      <c r="Q147" t="s">
        <v>1457</v>
      </c>
      <c r="R147">
        <v>18</v>
      </c>
      <c r="Z147" s="24" t="s">
        <v>290</v>
      </c>
    </row>
    <row r="148" spans="16:26" ht="12.75" hidden="1">
      <c r="P148">
        <v>133</v>
      </c>
      <c r="Q148" t="s">
        <v>1006</v>
      </c>
      <c r="R148">
        <v>21</v>
      </c>
      <c r="Z148" s="24" t="s">
        <v>291</v>
      </c>
    </row>
    <row r="149" spans="16:26" ht="12.75" hidden="1">
      <c r="P149">
        <v>134</v>
      </c>
      <c r="Q149" t="s">
        <v>955</v>
      </c>
      <c r="R149">
        <v>17</v>
      </c>
      <c r="Z149" s="24" t="s">
        <v>292</v>
      </c>
    </row>
    <row r="150" spans="16:26" ht="12.75" hidden="1">
      <c r="P150">
        <v>135</v>
      </c>
      <c r="Q150" t="s">
        <v>956</v>
      </c>
      <c r="R150">
        <v>1</v>
      </c>
      <c r="Z150" s="24" t="s">
        <v>293</v>
      </c>
    </row>
    <row r="151" spans="16:26" ht="12.75" hidden="1">
      <c r="P151">
        <v>136</v>
      </c>
      <c r="Q151" t="s">
        <v>1033</v>
      </c>
      <c r="R151">
        <v>10</v>
      </c>
      <c r="Z151" s="24" t="s">
        <v>295</v>
      </c>
    </row>
    <row r="152" spans="16:26" ht="12.75" hidden="1">
      <c r="P152">
        <v>137</v>
      </c>
      <c r="Q152" t="s">
        <v>1458</v>
      </c>
      <c r="R152">
        <v>16</v>
      </c>
      <c r="Z152" s="24" t="s">
        <v>296</v>
      </c>
    </row>
    <row r="153" spans="16:26" ht="12.75" hidden="1">
      <c r="P153">
        <v>138</v>
      </c>
      <c r="Q153" t="s">
        <v>1459</v>
      </c>
      <c r="R153">
        <v>18</v>
      </c>
      <c r="Z153" s="24" t="s">
        <v>297</v>
      </c>
    </row>
    <row r="154" spans="16:26" ht="12.75" hidden="1">
      <c r="P154">
        <v>139</v>
      </c>
      <c r="Q154" t="s">
        <v>1702</v>
      </c>
      <c r="R154">
        <v>7</v>
      </c>
      <c r="Z154" s="24" t="s">
        <v>298</v>
      </c>
    </row>
    <row r="155" spans="16:26" ht="12.75" hidden="1">
      <c r="P155">
        <v>140</v>
      </c>
      <c r="Q155" t="s">
        <v>1144</v>
      </c>
      <c r="R155">
        <v>12</v>
      </c>
      <c r="Z155" s="24" t="s">
        <v>299</v>
      </c>
    </row>
    <row r="156" spans="16:26" ht="12.75" hidden="1">
      <c r="P156">
        <v>141</v>
      </c>
      <c r="Q156" t="s">
        <v>872</v>
      </c>
      <c r="R156">
        <v>16</v>
      </c>
      <c r="Z156" s="24" t="s">
        <v>301</v>
      </c>
    </row>
    <row r="157" spans="16:26" ht="12.75" hidden="1">
      <c r="P157">
        <v>144</v>
      </c>
      <c r="Q157" t="s">
        <v>1282</v>
      </c>
      <c r="R157">
        <v>7</v>
      </c>
      <c r="Z157" s="24" t="s">
        <v>302</v>
      </c>
    </row>
    <row r="158" spans="16:26" ht="12.75" hidden="1">
      <c r="P158">
        <v>145</v>
      </c>
      <c r="Q158" t="s">
        <v>1034</v>
      </c>
      <c r="R158">
        <v>6</v>
      </c>
      <c r="Z158" s="24" t="s">
        <v>304</v>
      </c>
    </row>
    <row r="159" spans="16:26" ht="12.75" hidden="1">
      <c r="P159">
        <v>146</v>
      </c>
      <c r="Q159" t="s">
        <v>1460</v>
      </c>
      <c r="R159">
        <v>2</v>
      </c>
      <c r="Z159" s="24" t="s">
        <v>305</v>
      </c>
    </row>
    <row r="160" spans="16:26" ht="12.75" hidden="1">
      <c r="P160">
        <v>148</v>
      </c>
      <c r="Q160" t="s">
        <v>957</v>
      </c>
      <c r="R160">
        <v>17</v>
      </c>
      <c r="Z160" s="24" t="s">
        <v>306</v>
      </c>
    </row>
    <row r="161" spans="16:26" ht="12.75" hidden="1">
      <c r="P161">
        <v>149</v>
      </c>
      <c r="Q161" t="s">
        <v>1435</v>
      </c>
      <c r="R161">
        <v>3</v>
      </c>
      <c r="Z161" s="24" t="s">
        <v>307</v>
      </c>
    </row>
    <row r="162" spans="16:26" ht="12.75" hidden="1">
      <c r="P162">
        <v>150</v>
      </c>
      <c r="Q162" t="s">
        <v>1563</v>
      </c>
      <c r="R162">
        <v>3</v>
      </c>
      <c r="Z162" s="24" t="s">
        <v>308</v>
      </c>
    </row>
    <row r="163" spans="16:26" ht="12.75" hidden="1">
      <c r="P163">
        <v>151</v>
      </c>
      <c r="Q163" t="s">
        <v>1679</v>
      </c>
      <c r="R163">
        <v>5</v>
      </c>
      <c r="Z163" s="24" t="s">
        <v>309</v>
      </c>
    </row>
    <row r="164" spans="16:26" ht="12.75" hidden="1">
      <c r="P164">
        <v>152</v>
      </c>
      <c r="Q164" t="s">
        <v>1353</v>
      </c>
      <c r="R164">
        <v>2</v>
      </c>
      <c r="Z164" s="24" t="s">
        <v>310</v>
      </c>
    </row>
    <row r="165" spans="16:26" ht="12.75" hidden="1">
      <c r="P165">
        <v>153</v>
      </c>
      <c r="Q165" t="s">
        <v>831</v>
      </c>
      <c r="R165">
        <v>17</v>
      </c>
      <c r="Z165" s="24" t="s">
        <v>311</v>
      </c>
    </row>
    <row r="166" spans="16:26" ht="12.75" hidden="1">
      <c r="P166">
        <v>154</v>
      </c>
      <c r="Q166" t="s">
        <v>832</v>
      </c>
      <c r="R166">
        <v>16</v>
      </c>
      <c r="Z166" s="24" t="s">
        <v>312</v>
      </c>
    </row>
    <row r="167" spans="16:26" ht="12.75" hidden="1">
      <c r="P167">
        <v>155</v>
      </c>
      <c r="Q167" t="s">
        <v>1052</v>
      </c>
      <c r="R167">
        <v>17</v>
      </c>
      <c r="Z167" s="24" t="s">
        <v>314</v>
      </c>
    </row>
    <row r="168" spans="16:26" ht="12.75" hidden="1">
      <c r="P168">
        <v>156</v>
      </c>
      <c r="Q168" t="s">
        <v>963</v>
      </c>
      <c r="R168">
        <v>5</v>
      </c>
      <c r="Z168" s="24" t="s">
        <v>315</v>
      </c>
    </row>
    <row r="169" spans="16:26" ht="12.75" hidden="1">
      <c r="P169">
        <v>158</v>
      </c>
      <c r="Q169" t="s">
        <v>1618</v>
      </c>
      <c r="R169">
        <v>1</v>
      </c>
      <c r="Z169" s="24" t="s">
        <v>316</v>
      </c>
    </row>
    <row r="170" spans="16:26" ht="12.75" hidden="1">
      <c r="P170">
        <v>159</v>
      </c>
      <c r="Q170" t="s">
        <v>1147</v>
      </c>
      <c r="R170">
        <v>16</v>
      </c>
      <c r="Z170" s="24" t="s">
        <v>317</v>
      </c>
    </row>
    <row r="171" spans="16:26" ht="12.75" hidden="1">
      <c r="P171">
        <v>161</v>
      </c>
      <c r="Q171" t="s">
        <v>1053</v>
      </c>
      <c r="R171">
        <v>7</v>
      </c>
      <c r="Z171" s="24" t="s">
        <v>318</v>
      </c>
    </row>
    <row r="172" spans="16:26" ht="12.75" hidden="1">
      <c r="P172">
        <v>163</v>
      </c>
      <c r="Q172" t="s">
        <v>1148</v>
      </c>
      <c r="R172">
        <v>1</v>
      </c>
      <c r="Z172" s="24" t="s">
        <v>319</v>
      </c>
    </row>
    <row r="173" spans="16:26" ht="12.75" hidden="1">
      <c r="P173">
        <v>164</v>
      </c>
      <c r="Q173" t="s">
        <v>1334</v>
      </c>
      <c r="R173">
        <v>11</v>
      </c>
      <c r="Z173" s="24" t="s">
        <v>320</v>
      </c>
    </row>
    <row r="174" spans="16:26" ht="12.75" hidden="1">
      <c r="P174">
        <v>165</v>
      </c>
      <c r="Q174" t="s">
        <v>1461</v>
      </c>
      <c r="R174">
        <v>5</v>
      </c>
      <c r="Z174" s="24" t="s">
        <v>322</v>
      </c>
    </row>
    <row r="175" spans="16:26" ht="12.75" hidden="1">
      <c r="P175">
        <v>166</v>
      </c>
      <c r="Q175" t="s">
        <v>1055</v>
      </c>
      <c r="R175">
        <v>16</v>
      </c>
      <c r="Z175" s="24" t="s">
        <v>323</v>
      </c>
    </row>
    <row r="176" spans="16:26" ht="12.75" hidden="1">
      <c r="P176">
        <v>167</v>
      </c>
      <c r="Q176" t="s">
        <v>1149</v>
      </c>
      <c r="R176">
        <v>13</v>
      </c>
      <c r="Z176" s="24" t="s">
        <v>325</v>
      </c>
    </row>
    <row r="177" spans="16:26" ht="12.75" hidden="1">
      <c r="P177">
        <v>168</v>
      </c>
      <c r="Q177" t="s">
        <v>1220</v>
      </c>
      <c r="R177">
        <v>3</v>
      </c>
      <c r="Z177" s="24" t="s">
        <v>326</v>
      </c>
    </row>
    <row r="178" spans="16:26" ht="12.75" hidden="1">
      <c r="P178">
        <v>169</v>
      </c>
      <c r="Q178" t="s">
        <v>1354</v>
      </c>
      <c r="R178">
        <v>1</v>
      </c>
      <c r="Z178" s="24" t="s">
        <v>327</v>
      </c>
    </row>
    <row r="179" spans="16:26" ht="12.75" hidden="1">
      <c r="P179">
        <v>170</v>
      </c>
      <c r="Q179" t="s">
        <v>1056</v>
      </c>
      <c r="R179">
        <v>8</v>
      </c>
      <c r="Z179" s="24" t="s">
        <v>328</v>
      </c>
    </row>
    <row r="180" spans="16:26" ht="12.75" hidden="1">
      <c r="P180">
        <v>171</v>
      </c>
      <c r="Q180" t="s">
        <v>877</v>
      </c>
      <c r="R180">
        <v>17</v>
      </c>
      <c r="Z180" s="24" t="s">
        <v>329</v>
      </c>
    </row>
    <row r="181" spans="16:26" ht="12.75" hidden="1">
      <c r="P181">
        <v>172</v>
      </c>
      <c r="Q181" t="s">
        <v>1150</v>
      </c>
      <c r="R181">
        <v>4</v>
      </c>
      <c r="Z181" s="24" t="s">
        <v>330</v>
      </c>
    </row>
    <row r="182" spans="16:26" ht="12.75" hidden="1">
      <c r="P182">
        <v>173</v>
      </c>
      <c r="Q182" t="s">
        <v>834</v>
      </c>
      <c r="R182">
        <v>13</v>
      </c>
      <c r="Z182" s="24" t="s">
        <v>332</v>
      </c>
    </row>
    <row r="183" spans="16:26" ht="12.75" hidden="1">
      <c r="P183">
        <v>175</v>
      </c>
      <c r="Q183" t="s">
        <v>1155</v>
      </c>
      <c r="R183">
        <v>18</v>
      </c>
      <c r="Z183" s="24" t="s">
        <v>333</v>
      </c>
    </row>
    <row r="184" spans="16:26" ht="12.75" hidden="1">
      <c r="P184">
        <v>176</v>
      </c>
      <c r="Q184" t="s">
        <v>965</v>
      </c>
      <c r="R184">
        <v>7</v>
      </c>
      <c r="Z184" s="24" t="s">
        <v>334</v>
      </c>
    </row>
    <row r="185" spans="16:26" ht="12.75" hidden="1">
      <c r="P185">
        <v>177</v>
      </c>
      <c r="Q185" t="s">
        <v>966</v>
      </c>
      <c r="R185">
        <v>11</v>
      </c>
      <c r="Z185" s="24" t="s">
        <v>335</v>
      </c>
    </row>
    <row r="186" spans="16:26" ht="12.75" hidden="1">
      <c r="P186">
        <v>178</v>
      </c>
      <c r="Q186" t="s">
        <v>1156</v>
      </c>
      <c r="R186">
        <v>9</v>
      </c>
      <c r="Z186" s="24" t="s">
        <v>336</v>
      </c>
    </row>
    <row r="187" spans="16:26" ht="12.75" hidden="1">
      <c r="P187">
        <v>179</v>
      </c>
      <c r="Q187" t="s">
        <v>1157</v>
      </c>
      <c r="R187">
        <v>4</v>
      </c>
      <c r="Z187" s="24" t="s">
        <v>337</v>
      </c>
    </row>
    <row r="188" spans="16:26" ht="12.75" hidden="1">
      <c r="P188">
        <v>180</v>
      </c>
      <c r="Q188" t="s">
        <v>967</v>
      </c>
      <c r="R188">
        <v>8</v>
      </c>
      <c r="Z188" s="24" t="s">
        <v>338</v>
      </c>
    </row>
    <row r="189" spans="16:26" ht="12.75" hidden="1">
      <c r="P189">
        <v>181</v>
      </c>
      <c r="Q189" t="s">
        <v>1390</v>
      </c>
      <c r="R189">
        <v>17</v>
      </c>
      <c r="Z189" s="24" t="s">
        <v>339</v>
      </c>
    </row>
    <row r="190" spans="16:26" ht="12.75" hidden="1">
      <c r="P190">
        <v>183</v>
      </c>
      <c r="Q190" t="s">
        <v>968</v>
      </c>
      <c r="R190">
        <v>15</v>
      </c>
      <c r="Z190" s="24" t="s">
        <v>340</v>
      </c>
    </row>
    <row r="191" spans="16:26" ht="12.75" hidden="1">
      <c r="P191">
        <v>184</v>
      </c>
      <c r="Q191" t="s">
        <v>1158</v>
      </c>
      <c r="R191">
        <v>15</v>
      </c>
      <c r="Z191" s="24" t="s">
        <v>341</v>
      </c>
    </row>
    <row r="192" spans="16:26" ht="12.75" hidden="1">
      <c r="P192">
        <v>185</v>
      </c>
      <c r="Q192" t="s">
        <v>969</v>
      </c>
      <c r="R192">
        <v>12</v>
      </c>
      <c r="Z192" s="24" t="s">
        <v>342</v>
      </c>
    </row>
    <row r="193" spans="16:26" ht="12.75" hidden="1">
      <c r="P193">
        <v>186</v>
      </c>
      <c r="Q193" t="s">
        <v>879</v>
      </c>
      <c r="R193">
        <v>8</v>
      </c>
      <c r="Z193" s="24" t="s">
        <v>343</v>
      </c>
    </row>
    <row r="194" spans="16:26" ht="12.75" hidden="1">
      <c r="P194">
        <v>187</v>
      </c>
      <c r="Q194" t="s">
        <v>1062</v>
      </c>
      <c r="R194">
        <v>2</v>
      </c>
      <c r="Z194" s="24" t="s">
        <v>344</v>
      </c>
    </row>
    <row r="195" spans="16:26" ht="12.75" hidden="1">
      <c r="P195">
        <v>189</v>
      </c>
      <c r="Q195" t="s">
        <v>1224</v>
      </c>
      <c r="R195">
        <v>5</v>
      </c>
      <c r="Z195" s="24" t="s">
        <v>345</v>
      </c>
    </row>
    <row r="196" spans="16:26" ht="12.75" hidden="1">
      <c r="P196">
        <v>190</v>
      </c>
      <c r="Q196" t="s">
        <v>1619</v>
      </c>
      <c r="R196">
        <v>1</v>
      </c>
      <c r="Z196" s="24" t="s">
        <v>346</v>
      </c>
    </row>
    <row r="197" spans="16:26" ht="12.75" hidden="1">
      <c r="P197">
        <v>192</v>
      </c>
      <c r="Q197" t="s">
        <v>835</v>
      </c>
      <c r="R197">
        <v>17</v>
      </c>
      <c r="Z197" s="24" t="s">
        <v>347</v>
      </c>
    </row>
    <row r="198" spans="16:26" ht="12.75" hidden="1">
      <c r="P198">
        <v>193</v>
      </c>
      <c r="Q198" t="s">
        <v>1703</v>
      </c>
      <c r="R198">
        <v>1</v>
      </c>
      <c r="Z198" s="24" t="s">
        <v>348</v>
      </c>
    </row>
    <row r="199" spans="16:26" ht="12.75" hidden="1">
      <c r="P199">
        <v>194</v>
      </c>
      <c r="Q199" t="s">
        <v>1818</v>
      </c>
      <c r="R199">
        <v>6</v>
      </c>
      <c r="Z199" s="24" t="s">
        <v>349</v>
      </c>
    </row>
    <row r="200" spans="16:26" ht="12.75" hidden="1">
      <c r="P200">
        <v>195</v>
      </c>
      <c r="Q200" t="s">
        <v>1819</v>
      </c>
      <c r="R200">
        <v>14</v>
      </c>
      <c r="Z200" s="24" t="s">
        <v>350</v>
      </c>
    </row>
    <row r="201" spans="16:26" ht="12.75" hidden="1">
      <c r="P201">
        <v>196</v>
      </c>
      <c r="Q201" t="s">
        <v>836</v>
      </c>
      <c r="R201">
        <v>15</v>
      </c>
      <c r="Z201" s="24" t="s">
        <v>351</v>
      </c>
    </row>
    <row r="202" spans="16:26" ht="12.75" hidden="1">
      <c r="P202">
        <v>197</v>
      </c>
      <c r="Q202" t="s">
        <v>1335</v>
      </c>
      <c r="R202">
        <v>17</v>
      </c>
      <c r="Z202" s="24" t="s">
        <v>352</v>
      </c>
    </row>
    <row r="203" spans="16:26" ht="12.75" hidden="1">
      <c r="P203">
        <v>198</v>
      </c>
      <c r="Q203" t="s">
        <v>1063</v>
      </c>
      <c r="R203">
        <v>19</v>
      </c>
      <c r="Z203" s="24" t="s">
        <v>353</v>
      </c>
    </row>
    <row r="204" spans="16:26" ht="12.75" hidden="1">
      <c r="P204">
        <v>199</v>
      </c>
      <c r="Q204" t="s">
        <v>1525</v>
      </c>
      <c r="R204">
        <v>7</v>
      </c>
      <c r="Z204" s="24" t="s">
        <v>354</v>
      </c>
    </row>
    <row r="205" spans="16:26" ht="12.75" hidden="1">
      <c r="P205">
        <v>200</v>
      </c>
      <c r="Q205" t="s">
        <v>1526</v>
      </c>
      <c r="R205">
        <v>2</v>
      </c>
      <c r="Z205" s="24" t="s">
        <v>355</v>
      </c>
    </row>
    <row r="206" spans="16:26" ht="12.75" hidden="1">
      <c r="P206">
        <v>201</v>
      </c>
      <c r="Q206" t="s">
        <v>1286</v>
      </c>
      <c r="R206">
        <v>6</v>
      </c>
      <c r="Z206" s="24" t="s">
        <v>357</v>
      </c>
    </row>
    <row r="207" spans="16:26" ht="12.75" hidden="1">
      <c r="P207">
        <v>202</v>
      </c>
      <c r="Q207" t="s">
        <v>1820</v>
      </c>
      <c r="R207">
        <v>6</v>
      </c>
      <c r="Z207" s="24" t="s">
        <v>358</v>
      </c>
    </row>
    <row r="208" spans="16:26" ht="12.75" hidden="1">
      <c r="P208">
        <v>203</v>
      </c>
      <c r="Q208" t="s">
        <v>1863</v>
      </c>
      <c r="R208">
        <v>6</v>
      </c>
      <c r="Z208" s="24" t="s">
        <v>359</v>
      </c>
    </row>
    <row r="209" spans="16:26" ht="12.75" hidden="1">
      <c r="P209">
        <v>204</v>
      </c>
      <c r="Q209" t="s">
        <v>1391</v>
      </c>
      <c r="R209">
        <v>19</v>
      </c>
      <c r="Z209" s="24" t="s">
        <v>360</v>
      </c>
    </row>
    <row r="210" spans="16:26" ht="12.75" hidden="1">
      <c r="P210">
        <v>205</v>
      </c>
      <c r="Q210" t="s">
        <v>1263</v>
      </c>
      <c r="R210">
        <v>14</v>
      </c>
      <c r="Z210" s="24" t="s">
        <v>361</v>
      </c>
    </row>
    <row r="211" spans="16:26" ht="12.75" hidden="1">
      <c r="P211">
        <v>206</v>
      </c>
      <c r="Q211" t="s">
        <v>1163</v>
      </c>
      <c r="R211">
        <v>20</v>
      </c>
      <c r="Z211" s="24" t="s">
        <v>362</v>
      </c>
    </row>
    <row r="212" spans="16:26" ht="12.75" hidden="1">
      <c r="P212">
        <v>208</v>
      </c>
      <c r="Q212" t="s">
        <v>1542</v>
      </c>
      <c r="R212">
        <v>2</v>
      </c>
      <c r="Z212" s="24" t="s">
        <v>363</v>
      </c>
    </row>
    <row r="213" spans="16:26" ht="12.75" hidden="1">
      <c r="P213">
        <v>209</v>
      </c>
      <c r="Q213" t="s">
        <v>1287</v>
      </c>
      <c r="R213">
        <v>8</v>
      </c>
      <c r="Z213" s="24" t="s">
        <v>364</v>
      </c>
    </row>
    <row r="214" spans="16:26" ht="12.75" hidden="1">
      <c r="P214">
        <v>211</v>
      </c>
      <c r="Q214" t="s">
        <v>1064</v>
      </c>
      <c r="R214">
        <v>2</v>
      </c>
      <c r="Z214" s="24" t="s">
        <v>365</v>
      </c>
    </row>
    <row r="215" spans="16:26" ht="12.75" hidden="1">
      <c r="P215">
        <v>212</v>
      </c>
      <c r="Q215" t="s">
        <v>1506</v>
      </c>
      <c r="R215">
        <v>2</v>
      </c>
      <c r="Z215" s="24" t="s">
        <v>366</v>
      </c>
    </row>
    <row r="216" spans="16:26" ht="12.75" hidden="1">
      <c r="P216">
        <v>213</v>
      </c>
      <c r="Q216" t="s">
        <v>1128</v>
      </c>
      <c r="R216">
        <v>1</v>
      </c>
      <c r="Z216" s="24" t="s">
        <v>367</v>
      </c>
    </row>
    <row r="217" spans="16:26" ht="12.75" hidden="1">
      <c r="P217">
        <v>214</v>
      </c>
      <c r="Q217" t="s">
        <v>1462</v>
      </c>
      <c r="R217">
        <v>6</v>
      </c>
      <c r="Z217" s="24" t="s">
        <v>368</v>
      </c>
    </row>
    <row r="218" spans="16:26" ht="12.75" hidden="1">
      <c r="P218">
        <v>215</v>
      </c>
      <c r="Q218" t="s">
        <v>145</v>
      </c>
      <c r="R218">
        <v>8</v>
      </c>
      <c r="Z218" s="24" t="s">
        <v>369</v>
      </c>
    </row>
    <row r="219" spans="16:26" ht="12.75" hidden="1">
      <c r="P219">
        <v>216</v>
      </c>
      <c r="Q219" t="s">
        <v>970</v>
      </c>
      <c r="R219">
        <v>4</v>
      </c>
      <c r="Z219" s="24" t="s">
        <v>370</v>
      </c>
    </row>
    <row r="220" spans="16:26" ht="12.75" hidden="1">
      <c r="P220">
        <v>217</v>
      </c>
      <c r="Q220" t="s">
        <v>1264</v>
      </c>
      <c r="R220">
        <v>18</v>
      </c>
      <c r="Z220" s="24" t="s">
        <v>371</v>
      </c>
    </row>
    <row r="221" spans="16:26" ht="12.75" hidden="1">
      <c r="P221">
        <v>219</v>
      </c>
      <c r="Q221" t="s">
        <v>1372</v>
      </c>
      <c r="R221">
        <v>19</v>
      </c>
      <c r="Z221" s="24" t="s">
        <v>372</v>
      </c>
    </row>
    <row r="222" spans="16:26" ht="12.75" hidden="1">
      <c r="P222">
        <v>220</v>
      </c>
      <c r="Q222" t="s">
        <v>971</v>
      </c>
      <c r="R222">
        <v>3</v>
      </c>
      <c r="Z222" s="24" t="s">
        <v>374</v>
      </c>
    </row>
    <row r="223" spans="16:26" ht="12.75" hidden="1">
      <c r="P223">
        <v>221</v>
      </c>
      <c r="Q223" t="s">
        <v>1065</v>
      </c>
      <c r="R223">
        <v>11</v>
      </c>
      <c r="Z223" s="24" t="s">
        <v>375</v>
      </c>
    </row>
    <row r="224" spans="16:26" ht="12.75" hidden="1">
      <c r="P224">
        <v>222</v>
      </c>
      <c r="Q224" t="s">
        <v>881</v>
      </c>
      <c r="R224">
        <v>18</v>
      </c>
      <c r="Z224" s="24" t="s">
        <v>376</v>
      </c>
    </row>
    <row r="225" spans="16:26" ht="12.75" hidden="1">
      <c r="P225">
        <v>223</v>
      </c>
      <c r="Q225" t="s">
        <v>1392</v>
      </c>
      <c r="R225">
        <v>18</v>
      </c>
      <c r="Z225" s="24" t="s">
        <v>377</v>
      </c>
    </row>
    <row r="226" spans="16:26" ht="12.75" hidden="1">
      <c r="P226">
        <v>225</v>
      </c>
      <c r="Q226" t="s">
        <v>1066</v>
      </c>
      <c r="R226">
        <v>4</v>
      </c>
      <c r="Z226" s="24" t="s">
        <v>378</v>
      </c>
    </row>
    <row r="227" spans="16:26" ht="12.75" hidden="1">
      <c r="P227">
        <v>226</v>
      </c>
      <c r="Q227" t="s">
        <v>1067</v>
      </c>
      <c r="R227">
        <v>19</v>
      </c>
      <c r="Z227" s="24" t="s">
        <v>379</v>
      </c>
    </row>
    <row r="228" spans="16:26" ht="12.75" hidden="1">
      <c r="P228">
        <v>227</v>
      </c>
      <c r="Q228" t="s">
        <v>972</v>
      </c>
      <c r="R228">
        <v>6</v>
      </c>
      <c r="Z228" s="24" t="s">
        <v>380</v>
      </c>
    </row>
    <row r="229" spans="16:26" ht="12.75" hidden="1">
      <c r="P229">
        <v>228</v>
      </c>
      <c r="Q229" t="s">
        <v>1068</v>
      </c>
      <c r="R229">
        <v>3</v>
      </c>
      <c r="Z229" s="24" t="s">
        <v>381</v>
      </c>
    </row>
    <row r="230" spans="16:26" ht="12.75" hidden="1">
      <c r="P230">
        <v>229</v>
      </c>
      <c r="Q230" t="s">
        <v>1226</v>
      </c>
      <c r="R230">
        <v>5</v>
      </c>
      <c r="Z230" s="24" t="s">
        <v>382</v>
      </c>
    </row>
    <row r="231" spans="16:26" ht="12.75" hidden="1">
      <c r="P231">
        <v>230</v>
      </c>
      <c r="Q231" t="s">
        <v>1747</v>
      </c>
      <c r="R231">
        <v>14</v>
      </c>
      <c r="Z231" s="24" t="s">
        <v>383</v>
      </c>
    </row>
    <row r="232" spans="16:26" ht="12.75" hidden="1">
      <c r="P232">
        <v>231</v>
      </c>
      <c r="Q232" t="s">
        <v>882</v>
      </c>
      <c r="R232">
        <v>11</v>
      </c>
      <c r="Z232" s="24" t="s">
        <v>384</v>
      </c>
    </row>
    <row r="233" spans="16:26" ht="12.75" hidden="1">
      <c r="P233">
        <v>232</v>
      </c>
      <c r="Q233" t="s">
        <v>1288</v>
      </c>
      <c r="R233">
        <v>3</v>
      </c>
      <c r="Z233" s="24" t="s">
        <v>385</v>
      </c>
    </row>
    <row r="234" spans="16:26" ht="12.75" hidden="1">
      <c r="P234">
        <v>234</v>
      </c>
      <c r="Q234" t="s">
        <v>1821</v>
      </c>
      <c r="R234">
        <v>13</v>
      </c>
      <c r="Z234" s="24" t="s">
        <v>386</v>
      </c>
    </row>
    <row r="235" spans="16:26" ht="12.75" hidden="1">
      <c r="P235">
        <v>235</v>
      </c>
      <c r="Q235" t="s">
        <v>1393</v>
      </c>
      <c r="R235">
        <v>18</v>
      </c>
      <c r="Z235" s="24" t="s">
        <v>387</v>
      </c>
    </row>
    <row r="236" spans="16:26" ht="12.75" hidden="1">
      <c r="P236">
        <v>236</v>
      </c>
      <c r="Q236" t="s">
        <v>883</v>
      </c>
      <c r="R236">
        <v>2</v>
      </c>
      <c r="Z236" s="24" t="s">
        <v>388</v>
      </c>
    </row>
    <row r="237" spans="16:26" ht="12.75" hidden="1">
      <c r="P237">
        <v>237</v>
      </c>
      <c r="Q237" t="s">
        <v>884</v>
      </c>
      <c r="R237">
        <v>8</v>
      </c>
      <c r="Z237" s="24" t="s">
        <v>389</v>
      </c>
    </row>
    <row r="238" spans="16:26" ht="12.75" hidden="1">
      <c r="P238">
        <v>239</v>
      </c>
      <c r="Q238" t="s">
        <v>886</v>
      </c>
      <c r="R238">
        <v>16</v>
      </c>
      <c r="Z238" s="24" t="s">
        <v>390</v>
      </c>
    </row>
    <row r="239" spans="16:26" ht="12.75" hidden="1">
      <c r="P239">
        <v>240</v>
      </c>
      <c r="Q239" t="s">
        <v>1070</v>
      </c>
      <c r="R239">
        <v>9</v>
      </c>
      <c r="Z239" s="24" t="s">
        <v>392</v>
      </c>
    </row>
    <row r="240" spans="16:26" ht="12.75" hidden="1">
      <c r="P240">
        <v>242</v>
      </c>
      <c r="Q240" t="s">
        <v>973</v>
      </c>
      <c r="R240">
        <v>8</v>
      </c>
      <c r="Z240" s="24" t="s">
        <v>393</v>
      </c>
    </row>
    <row r="241" spans="16:26" ht="12.75" hidden="1">
      <c r="P241">
        <v>243</v>
      </c>
      <c r="Q241" t="s">
        <v>1337</v>
      </c>
      <c r="R241">
        <v>17</v>
      </c>
      <c r="Z241" s="24" t="s">
        <v>394</v>
      </c>
    </row>
    <row r="242" spans="16:26" ht="12.75" hidden="1">
      <c r="P242">
        <v>244</v>
      </c>
      <c r="Q242" t="s">
        <v>1071</v>
      </c>
      <c r="R242">
        <v>5</v>
      </c>
      <c r="Z242" s="24" t="s">
        <v>395</v>
      </c>
    </row>
    <row r="243" spans="16:26" ht="12.75" hidden="1">
      <c r="P243">
        <v>245</v>
      </c>
      <c r="Q243" t="s">
        <v>1265</v>
      </c>
      <c r="R243">
        <v>10</v>
      </c>
      <c r="Z243" s="24" t="s">
        <v>396</v>
      </c>
    </row>
    <row r="244" spans="16:26" ht="12.75" hidden="1">
      <c r="P244">
        <v>246</v>
      </c>
      <c r="Q244" t="s">
        <v>1167</v>
      </c>
      <c r="R244">
        <v>18</v>
      </c>
      <c r="Z244" s="24" t="s">
        <v>397</v>
      </c>
    </row>
    <row r="245" spans="16:26" ht="12.75" hidden="1">
      <c r="P245">
        <v>247</v>
      </c>
      <c r="Q245" t="s">
        <v>1583</v>
      </c>
      <c r="R245">
        <v>5</v>
      </c>
      <c r="Z245" s="24" t="s">
        <v>398</v>
      </c>
    </row>
    <row r="246" spans="16:26" ht="12.75" hidden="1">
      <c r="P246">
        <v>248</v>
      </c>
      <c r="Q246" t="s">
        <v>1129</v>
      </c>
      <c r="R246">
        <v>2</v>
      </c>
      <c r="Z246" s="24" t="s">
        <v>399</v>
      </c>
    </row>
    <row r="247" spans="16:26" ht="12.75" hidden="1">
      <c r="P247">
        <v>249</v>
      </c>
      <c r="Q247" t="s">
        <v>1169</v>
      </c>
      <c r="R247">
        <v>17</v>
      </c>
      <c r="Z247" s="24" t="s">
        <v>400</v>
      </c>
    </row>
    <row r="248" spans="16:26" ht="12.75" hidden="1">
      <c r="P248">
        <v>250</v>
      </c>
      <c r="Q248" t="s">
        <v>1373</v>
      </c>
      <c r="R248">
        <v>20</v>
      </c>
      <c r="Z248" s="24" t="s">
        <v>401</v>
      </c>
    </row>
    <row r="249" spans="16:26" ht="12.75" hidden="1">
      <c r="P249">
        <v>251</v>
      </c>
      <c r="Q249" t="s">
        <v>1355</v>
      </c>
      <c r="R249">
        <v>5</v>
      </c>
      <c r="Z249" s="24" t="s">
        <v>403</v>
      </c>
    </row>
    <row r="250" spans="16:26" ht="12.75" hidden="1">
      <c r="P250">
        <v>252</v>
      </c>
      <c r="Q250" t="s">
        <v>1620</v>
      </c>
      <c r="R250">
        <v>8</v>
      </c>
      <c r="Z250" s="24" t="s">
        <v>404</v>
      </c>
    </row>
    <row r="251" spans="16:26" ht="12.75" hidden="1">
      <c r="P251">
        <v>253</v>
      </c>
      <c r="Q251" t="s">
        <v>1864</v>
      </c>
      <c r="R251">
        <v>8</v>
      </c>
      <c r="Z251" s="24" t="s">
        <v>405</v>
      </c>
    </row>
    <row r="252" spans="16:26" ht="12.75" hidden="1">
      <c r="P252">
        <v>254</v>
      </c>
      <c r="Q252" t="s">
        <v>1394</v>
      </c>
      <c r="R252">
        <v>18</v>
      </c>
      <c r="Z252" s="24" t="s">
        <v>406</v>
      </c>
    </row>
    <row r="253" spans="16:26" ht="12.75" hidden="1">
      <c r="P253">
        <v>256</v>
      </c>
      <c r="Q253" t="s">
        <v>1437</v>
      </c>
      <c r="R253">
        <v>2</v>
      </c>
      <c r="Z253" s="24" t="s">
        <v>407</v>
      </c>
    </row>
    <row r="254" spans="16:26" ht="12.75" hidden="1">
      <c r="P254">
        <v>257</v>
      </c>
      <c r="Q254" t="s">
        <v>1228</v>
      </c>
      <c r="R254">
        <v>14</v>
      </c>
      <c r="Z254" s="24" t="s">
        <v>408</v>
      </c>
    </row>
    <row r="255" spans="16:26" ht="12.75" hidden="1">
      <c r="P255">
        <v>258</v>
      </c>
      <c r="Q255" t="s">
        <v>975</v>
      </c>
      <c r="R255">
        <v>17</v>
      </c>
      <c r="Z255" s="24" t="s">
        <v>409</v>
      </c>
    </row>
    <row r="256" spans="16:26" ht="12.75" hidden="1">
      <c r="P256">
        <v>259</v>
      </c>
      <c r="Q256" t="s">
        <v>1375</v>
      </c>
      <c r="R256">
        <v>3</v>
      </c>
      <c r="Z256" s="24" t="s">
        <v>410</v>
      </c>
    </row>
    <row r="257" spans="16:26" ht="12.75" hidden="1">
      <c r="P257">
        <v>260</v>
      </c>
      <c r="Q257" t="s">
        <v>1529</v>
      </c>
      <c r="R257">
        <v>5</v>
      </c>
      <c r="Z257" s="24" t="s">
        <v>411</v>
      </c>
    </row>
    <row r="258" spans="16:26" ht="12.75" hidden="1">
      <c r="P258">
        <v>261</v>
      </c>
      <c r="Q258" t="s">
        <v>1074</v>
      </c>
      <c r="R258">
        <v>8</v>
      </c>
      <c r="Z258" s="24" t="s">
        <v>412</v>
      </c>
    </row>
    <row r="259" spans="16:26" ht="12.75" hidden="1">
      <c r="P259">
        <v>263</v>
      </c>
      <c r="Q259" t="s">
        <v>1075</v>
      </c>
      <c r="R259">
        <v>18</v>
      </c>
      <c r="Z259" s="24" t="s">
        <v>414</v>
      </c>
    </row>
    <row r="260" spans="16:26" ht="12.75" hidden="1">
      <c r="P260">
        <v>264</v>
      </c>
      <c r="Q260" t="s">
        <v>1464</v>
      </c>
      <c r="R260">
        <v>19</v>
      </c>
      <c r="Z260" s="24" t="s">
        <v>415</v>
      </c>
    </row>
    <row r="261" spans="16:26" ht="12.75" hidden="1">
      <c r="P261">
        <v>265</v>
      </c>
      <c r="Q261" t="s">
        <v>1229</v>
      </c>
      <c r="R261">
        <v>2</v>
      </c>
      <c r="Z261" s="24" t="s">
        <v>416</v>
      </c>
    </row>
    <row r="262" spans="16:26" ht="12.75" hidden="1">
      <c r="P262">
        <v>266</v>
      </c>
      <c r="Q262" t="s">
        <v>1396</v>
      </c>
      <c r="R262">
        <v>10</v>
      </c>
      <c r="Z262" s="24" t="s">
        <v>417</v>
      </c>
    </row>
    <row r="263" spans="16:26" ht="12.75" hidden="1">
      <c r="P263">
        <v>267</v>
      </c>
      <c r="Q263" t="s">
        <v>888</v>
      </c>
      <c r="R263">
        <v>17</v>
      </c>
      <c r="Z263" s="24" t="s">
        <v>418</v>
      </c>
    </row>
    <row r="264" spans="16:26" ht="12.75" hidden="1">
      <c r="P264">
        <v>268</v>
      </c>
      <c r="Q264" t="s">
        <v>889</v>
      </c>
      <c r="R264">
        <v>19</v>
      </c>
      <c r="Z264" s="24" t="s">
        <v>419</v>
      </c>
    </row>
    <row r="265" spans="16:26" ht="12.75" hidden="1">
      <c r="P265">
        <v>270</v>
      </c>
      <c r="Q265" t="s">
        <v>890</v>
      </c>
      <c r="R265">
        <v>6</v>
      </c>
      <c r="Z265" s="24" t="s">
        <v>420</v>
      </c>
    </row>
    <row r="266" spans="16:26" ht="12.75" hidden="1">
      <c r="P266">
        <v>271</v>
      </c>
      <c r="Q266" t="s">
        <v>1566</v>
      </c>
      <c r="R266">
        <v>14</v>
      </c>
      <c r="Z266" s="24" t="s">
        <v>421</v>
      </c>
    </row>
    <row r="267" spans="16:26" ht="12.75" hidden="1">
      <c r="P267">
        <v>273</v>
      </c>
      <c r="Q267" t="s">
        <v>1776</v>
      </c>
      <c r="R267">
        <v>8</v>
      </c>
      <c r="Z267" s="24" t="s">
        <v>422</v>
      </c>
    </row>
    <row r="268" spans="16:26" ht="12.75" hidden="1">
      <c r="P268">
        <v>274</v>
      </c>
      <c r="Q268" t="s">
        <v>1076</v>
      </c>
      <c r="R268">
        <v>18</v>
      </c>
      <c r="Z268" s="24" t="s">
        <v>423</v>
      </c>
    </row>
    <row r="269" spans="16:26" ht="12.75" hidden="1">
      <c r="P269">
        <v>275</v>
      </c>
      <c r="Q269" t="s">
        <v>1171</v>
      </c>
      <c r="R269">
        <v>8</v>
      </c>
      <c r="Z269" s="24" t="s">
        <v>424</v>
      </c>
    </row>
    <row r="270" spans="16:26" ht="12.75" hidden="1">
      <c r="P270">
        <v>276</v>
      </c>
      <c r="Q270" t="s">
        <v>1748</v>
      </c>
      <c r="R270">
        <v>20</v>
      </c>
      <c r="Z270" s="24" t="s">
        <v>425</v>
      </c>
    </row>
    <row r="271" spans="16:26" ht="12.75" hidden="1">
      <c r="P271">
        <v>278</v>
      </c>
      <c r="Q271" t="s">
        <v>1338</v>
      </c>
      <c r="R271">
        <v>14</v>
      </c>
      <c r="Z271" s="24" t="s">
        <v>426</v>
      </c>
    </row>
    <row r="272" spans="16:26" ht="12.75" hidden="1">
      <c r="P272">
        <v>279</v>
      </c>
      <c r="Q272" t="s">
        <v>1530</v>
      </c>
      <c r="R272">
        <v>20</v>
      </c>
      <c r="Z272" s="24" t="s">
        <v>427</v>
      </c>
    </row>
    <row r="273" spans="16:26" ht="12.75" hidden="1">
      <c r="P273">
        <v>280</v>
      </c>
      <c r="Q273" t="s">
        <v>1531</v>
      </c>
      <c r="R273">
        <v>17</v>
      </c>
      <c r="Z273" s="24" t="s">
        <v>428</v>
      </c>
    </row>
    <row r="274" spans="16:26" ht="12.75" hidden="1">
      <c r="P274">
        <v>281</v>
      </c>
      <c r="Q274" t="s">
        <v>1465</v>
      </c>
      <c r="R274">
        <v>4</v>
      </c>
      <c r="Z274" s="24" t="s">
        <v>429</v>
      </c>
    </row>
    <row r="275" spans="16:26" ht="12.75" hidden="1">
      <c r="P275">
        <v>282</v>
      </c>
      <c r="Q275" t="s">
        <v>150</v>
      </c>
      <c r="R275">
        <v>13</v>
      </c>
      <c r="Z275" s="24" t="s">
        <v>430</v>
      </c>
    </row>
    <row r="276" spans="16:26" ht="12.75" hidden="1">
      <c r="P276">
        <v>283</v>
      </c>
      <c r="Q276" t="s">
        <v>1376</v>
      </c>
      <c r="R276">
        <v>10</v>
      </c>
      <c r="Z276" s="24" t="s">
        <v>431</v>
      </c>
    </row>
    <row r="277" spans="16:26" ht="12.75" hidden="1">
      <c r="P277">
        <v>284</v>
      </c>
      <c r="Q277" t="s">
        <v>1681</v>
      </c>
      <c r="R277">
        <v>12</v>
      </c>
      <c r="Z277" s="24" t="s">
        <v>432</v>
      </c>
    </row>
    <row r="278" spans="16:26" ht="12.75" hidden="1">
      <c r="P278">
        <v>285</v>
      </c>
      <c r="Q278" t="s">
        <v>1317</v>
      </c>
      <c r="R278">
        <v>12</v>
      </c>
      <c r="Z278" s="24" t="s">
        <v>433</v>
      </c>
    </row>
    <row r="279" spans="16:26" ht="12.75" hidden="1">
      <c r="P279">
        <v>287</v>
      </c>
      <c r="Q279" t="s">
        <v>1532</v>
      </c>
      <c r="R279">
        <v>7</v>
      </c>
      <c r="Z279" s="24" t="s">
        <v>434</v>
      </c>
    </row>
    <row r="280" spans="16:26" ht="12.75" hidden="1">
      <c r="P280">
        <v>288</v>
      </c>
      <c r="Q280" t="s">
        <v>1078</v>
      </c>
      <c r="R280">
        <v>9</v>
      </c>
      <c r="Z280" s="24" t="s">
        <v>436</v>
      </c>
    </row>
    <row r="281" spans="16:26" ht="12.75" hidden="1">
      <c r="P281">
        <v>289</v>
      </c>
      <c r="Q281" t="s">
        <v>1290</v>
      </c>
      <c r="R281">
        <v>5</v>
      </c>
      <c r="Z281" s="24" t="s">
        <v>437</v>
      </c>
    </row>
    <row r="282" spans="16:26" ht="12.75" hidden="1">
      <c r="P282">
        <v>290</v>
      </c>
      <c r="Q282" t="s">
        <v>1439</v>
      </c>
      <c r="R282">
        <v>8</v>
      </c>
      <c r="Z282" s="24" t="s">
        <v>438</v>
      </c>
    </row>
    <row r="283" spans="16:26" ht="12.75" hidden="1">
      <c r="P283">
        <v>291</v>
      </c>
      <c r="Q283" t="s">
        <v>1172</v>
      </c>
      <c r="R283">
        <v>18</v>
      </c>
      <c r="Z283" s="24" t="s">
        <v>439</v>
      </c>
    </row>
    <row r="284" spans="16:26" ht="12.75" hidden="1">
      <c r="P284">
        <v>292</v>
      </c>
      <c r="Q284" t="s">
        <v>1545</v>
      </c>
      <c r="R284">
        <v>6</v>
      </c>
      <c r="Z284" s="24" t="s">
        <v>441</v>
      </c>
    </row>
    <row r="285" spans="16:26" ht="12.75" hidden="1">
      <c r="P285">
        <v>293</v>
      </c>
      <c r="Q285" t="s">
        <v>978</v>
      </c>
      <c r="R285">
        <v>3</v>
      </c>
      <c r="Z285" s="24" t="s">
        <v>442</v>
      </c>
    </row>
    <row r="286" spans="16:26" ht="12.75" hidden="1">
      <c r="P286">
        <v>294</v>
      </c>
      <c r="Q286" t="s">
        <v>1339</v>
      </c>
      <c r="R286">
        <v>16</v>
      </c>
      <c r="Z286" s="24" t="s">
        <v>443</v>
      </c>
    </row>
    <row r="287" spans="16:26" ht="12.75" hidden="1">
      <c r="P287">
        <v>295</v>
      </c>
      <c r="Q287" t="s">
        <v>1077</v>
      </c>
      <c r="R287">
        <v>16</v>
      </c>
      <c r="Z287" s="24" t="s">
        <v>444</v>
      </c>
    </row>
    <row r="288" spans="16:26" ht="12.75" hidden="1">
      <c r="P288">
        <v>296</v>
      </c>
      <c r="Q288" t="s">
        <v>1081</v>
      </c>
      <c r="R288">
        <v>13</v>
      </c>
      <c r="Z288" s="24" t="s">
        <v>445</v>
      </c>
    </row>
    <row r="289" spans="16:26" ht="12.75" hidden="1">
      <c r="P289">
        <v>297</v>
      </c>
      <c r="Q289" t="s">
        <v>980</v>
      </c>
      <c r="R289">
        <v>4</v>
      </c>
      <c r="Z289" s="24" t="s">
        <v>446</v>
      </c>
    </row>
    <row r="290" spans="16:26" ht="12.75" hidden="1">
      <c r="P290">
        <v>298</v>
      </c>
      <c r="Q290" t="s">
        <v>1094</v>
      </c>
      <c r="R290">
        <v>15</v>
      </c>
      <c r="Z290" s="24" t="s">
        <v>447</v>
      </c>
    </row>
    <row r="291" spans="16:26" ht="12.75" hidden="1">
      <c r="P291">
        <v>299</v>
      </c>
      <c r="Q291" t="s">
        <v>1397</v>
      </c>
      <c r="R291">
        <v>12</v>
      </c>
      <c r="Z291" s="24" t="s">
        <v>448</v>
      </c>
    </row>
    <row r="292" spans="16:26" ht="12.75" hidden="1">
      <c r="P292">
        <v>300</v>
      </c>
      <c r="Q292" t="s">
        <v>1130</v>
      </c>
      <c r="R292">
        <v>17</v>
      </c>
      <c r="Z292" s="24" t="s">
        <v>450</v>
      </c>
    </row>
    <row r="293" spans="16:26" ht="12.75" hidden="1">
      <c r="P293">
        <v>301</v>
      </c>
      <c r="Q293" t="s">
        <v>1398</v>
      </c>
      <c r="R293">
        <v>8</v>
      </c>
      <c r="Z293" s="24" t="s">
        <v>451</v>
      </c>
    </row>
    <row r="294" spans="16:26" ht="12.75" hidden="1">
      <c r="P294">
        <v>302</v>
      </c>
      <c r="Q294" t="s">
        <v>1082</v>
      </c>
      <c r="R294">
        <v>8</v>
      </c>
      <c r="Z294" s="24" t="s">
        <v>452</v>
      </c>
    </row>
    <row r="295" spans="16:26" ht="12.75" hidden="1">
      <c r="P295">
        <v>303</v>
      </c>
      <c r="Q295" t="s">
        <v>1234</v>
      </c>
      <c r="R295">
        <v>12</v>
      </c>
      <c r="Z295" s="24" t="s">
        <v>453</v>
      </c>
    </row>
    <row r="296" spans="16:26" ht="12.75" hidden="1">
      <c r="P296">
        <v>304</v>
      </c>
      <c r="Q296" t="s">
        <v>1083</v>
      </c>
      <c r="R296">
        <v>18</v>
      </c>
      <c r="Z296" s="24" t="s">
        <v>455</v>
      </c>
    </row>
    <row r="297" spans="16:26" ht="12.75" hidden="1">
      <c r="P297">
        <v>306</v>
      </c>
      <c r="Q297" t="s">
        <v>983</v>
      </c>
      <c r="R297">
        <v>19</v>
      </c>
      <c r="Z297" s="24" t="s">
        <v>456</v>
      </c>
    </row>
    <row r="298" spans="16:26" ht="12.75" hidden="1">
      <c r="P298">
        <v>307</v>
      </c>
      <c r="Q298" t="s">
        <v>1235</v>
      </c>
      <c r="R298">
        <v>10</v>
      </c>
      <c r="Z298" s="24" t="s">
        <v>457</v>
      </c>
    </row>
    <row r="299" spans="16:26" ht="12.75" hidden="1">
      <c r="P299">
        <v>308</v>
      </c>
      <c r="Q299" t="s">
        <v>1341</v>
      </c>
      <c r="R299">
        <v>19</v>
      </c>
      <c r="Z299" s="24" t="s">
        <v>458</v>
      </c>
    </row>
    <row r="300" spans="16:26" ht="12.75" hidden="1">
      <c r="P300">
        <v>309</v>
      </c>
      <c r="Q300" t="s">
        <v>1084</v>
      </c>
      <c r="R300">
        <v>12</v>
      </c>
      <c r="Z300" s="24" t="s">
        <v>459</v>
      </c>
    </row>
    <row r="301" spans="16:26" ht="12.75" hidden="1">
      <c r="P301">
        <v>310</v>
      </c>
      <c r="Q301" t="s">
        <v>1207</v>
      </c>
      <c r="R301">
        <v>15</v>
      </c>
      <c r="Z301" s="24" t="s">
        <v>460</v>
      </c>
    </row>
    <row r="302" spans="16:26" ht="12.75" hidden="1">
      <c r="P302">
        <v>311</v>
      </c>
      <c r="Q302" t="s">
        <v>1237</v>
      </c>
      <c r="R302">
        <v>2</v>
      </c>
      <c r="Z302" s="24" t="s">
        <v>461</v>
      </c>
    </row>
    <row r="303" spans="16:26" ht="12.75" hidden="1">
      <c r="P303">
        <v>312</v>
      </c>
      <c r="Q303" t="s">
        <v>984</v>
      </c>
      <c r="R303">
        <v>14</v>
      </c>
      <c r="Z303" s="24" t="s">
        <v>462</v>
      </c>
    </row>
    <row r="304" spans="16:26" ht="12.75" hidden="1">
      <c r="P304">
        <v>313</v>
      </c>
      <c r="Q304" t="s">
        <v>1342</v>
      </c>
      <c r="R304">
        <v>9</v>
      </c>
      <c r="Z304" s="24" t="s">
        <v>463</v>
      </c>
    </row>
    <row r="305" spans="16:26" ht="12.75" hidden="1">
      <c r="P305">
        <v>314</v>
      </c>
      <c r="Q305" t="s">
        <v>844</v>
      </c>
      <c r="R305">
        <v>17</v>
      </c>
      <c r="Z305" s="24" t="s">
        <v>465</v>
      </c>
    </row>
    <row r="306" spans="16:26" ht="12.75" hidden="1">
      <c r="P306">
        <v>315</v>
      </c>
      <c r="Q306" t="s">
        <v>893</v>
      </c>
      <c r="R306">
        <v>4</v>
      </c>
      <c r="Z306" s="24" t="s">
        <v>466</v>
      </c>
    </row>
    <row r="307" spans="16:26" ht="12.75" hidden="1">
      <c r="P307">
        <v>316</v>
      </c>
      <c r="Q307" t="s">
        <v>153</v>
      </c>
      <c r="R307">
        <v>13</v>
      </c>
      <c r="Z307" s="24" t="s">
        <v>467</v>
      </c>
    </row>
    <row r="308" spans="16:26" ht="12.75" hidden="1">
      <c r="P308">
        <v>317</v>
      </c>
      <c r="Q308" t="s">
        <v>1533</v>
      </c>
      <c r="R308">
        <v>13</v>
      </c>
      <c r="Z308" s="24" t="s">
        <v>468</v>
      </c>
    </row>
    <row r="309" spans="16:26" ht="12.75" hidden="1">
      <c r="P309">
        <v>318</v>
      </c>
      <c r="Q309" t="s">
        <v>986</v>
      </c>
      <c r="R309">
        <v>11</v>
      </c>
      <c r="Z309" s="24" t="s">
        <v>469</v>
      </c>
    </row>
    <row r="310" spans="16:26" ht="12.75" hidden="1">
      <c r="P310">
        <v>320</v>
      </c>
      <c r="Q310" t="s">
        <v>1343</v>
      </c>
      <c r="R310">
        <v>13</v>
      </c>
      <c r="Z310" s="24" t="s">
        <v>470</v>
      </c>
    </row>
    <row r="311" spans="16:26" ht="12.75" hidden="1">
      <c r="P311">
        <v>321</v>
      </c>
      <c r="Q311" t="s">
        <v>895</v>
      </c>
      <c r="R311">
        <v>18</v>
      </c>
      <c r="Z311" s="24" t="s">
        <v>471</v>
      </c>
    </row>
    <row r="312" spans="16:26" ht="12.75" hidden="1">
      <c r="P312">
        <v>323</v>
      </c>
      <c r="Q312" t="s">
        <v>1399</v>
      </c>
      <c r="R312">
        <v>9</v>
      </c>
      <c r="Z312" s="24" t="s">
        <v>472</v>
      </c>
    </row>
    <row r="313" spans="16:26" ht="12.75" hidden="1">
      <c r="P313">
        <v>324</v>
      </c>
      <c r="Q313" t="s">
        <v>1238</v>
      </c>
      <c r="R313">
        <v>6</v>
      </c>
      <c r="Z313" s="24" t="s">
        <v>473</v>
      </c>
    </row>
    <row r="314" spans="16:26" ht="12.75" hidden="1">
      <c r="P314">
        <v>325</v>
      </c>
      <c r="Q314" t="s">
        <v>1175</v>
      </c>
      <c r="R314">
        <v>14</v>
      </c>
      <c r="Z314" s="24" t="s">
        <v>476</v>
      </c>
    </row>
    <row r="315" spans="16:26" ht="12.75" hidden="1">
      <c r="P315">
        <v>326</v>
      </c>
      <c r="Q315" t="s">
        <v>1293</v>
      </c>
      <c r="R315">
        <v>5</v>
      </c>
      <c r="Z315" s="24" t="s">
        <v>477</v>
      </c>
    </row>
    <row r="316" spans="16:26" ht="12.75" hidden="1">
      <c r="P316">
        <v>327</v>
      </c>
      <c r="Q316" t="s">
        <v>1294</v>
      </c>
      <c r="R316">
        <v>14</v>
      </c>
      <c r="Z316" s="24" t="s">
        <v>478</v>
      </c>
    </row>
    <row r="317" spans="16:26" ht="12.75" hidden="1">
      <c r="P317">
        <v>328</v>
      </c>
      <c r="Q317" t="s">
        <v>1176</v>
      </c>
      <c r="R317">
        <v>3</v>
      </c>
      <c r="Z317" s="24" t="s">
        <v>479</v>
      </c>
    </row>
    <row r="318" spans="16:26" ht="12.75" hidden="1">
      <c r="P318">
        <v>329</v>
      </c>
      <c r="Q318" t="s">
        <v>1239</v>
      </c>
      <c r="R318">
        <v>2</v>
      </c>
      <c r="Z318" s="24" t="s">
        <v>480</v>
      </c>
    </row>
    <row r="319" spans="16:26" ht="12.75" hidden="1">
      <c r="P319">
        <v>330</v>
      </c>
      <c r="Q319" t="s">
        <v>1266</v>
      </c>
      <c r="R319">
        <v>18</v>
      </c>
      <c r="Z319" s="24" t="s">
        <v>481</v>
      </c>
    </row>
    <row r="320" spans="16:26" ht="12.75" hidden="1">
      <c r="P320">
        <v>331</v>
      </c>
      <c r="Q320" t="s">
        <v>1295</v>
      </c>
      <c r="R320">
        <v>1</v>
      </c>
      <c r="Z320" s="24" t="s">
        <v>482</v>
      </c>
    </row>
    <row r="321" spans="16:26" ht="12.75" hidden="1">
      <c r="P321">
        <v>332</v>
      </c>
      <c r="Q321" t="s">
        <v>1466</v>
      </c>
      <c r="R321">
        <v>10</v>
      </c>
      <c r="Z321" s="24" t="s">
        <v>483</v>
      </c>
    </row>
    <row r="322" spans="16:26" ht="12.75" hidden="1">
      <c r="P322">
        <v>333</v>
      </c>
      <c r="Q322" t="s">
        <v>1344</v>
      </c>
      <c r="R322">
        <v>4</v>
      </c>
      <c r="Z322" s="24" t="s">
        <v>485</v>
      </c>
    </row>
    <row r="323" spans="16:26" ht="12.75" hidden="1">
      <c r="P323">
        <v>334</v>
      </c>
      <c r="Q323" t="s">
        <v>1296</v>
      </c>
      <c r="R323">
        <v>11</v>
      </c>
      <c r="Z323" s="24" t="s">
        <v>487</v>
      </c>
    </row>
    <row r="324" spans="16:26" ht="12.75" hidden="1">
      <c r="P324">
        <v>335</v>
      </c>
      <c r="Q324" t="s">
        <v>1267</v>
      </c>
      <c r="R324">
        <v>19</v>
      </c>
      <c r="Z324" s="24" t="s">
        <v>489</v>
      </c>
    </row>
    <row r="325" spans="16:26" ht="12.75" hidden="1">
      <c r="P325">
        <v>337</v>
      </c>
      <c r="Q325" t="s">
        <v>1240</v>
      </c>
      <c r="R325">
        <v>17</v>
      </c>
      <c r="Z325" s="24" t="s">
        <v>490</v>
      </c>
    </row>
    <row r="326" spans="16:26" ht="12.75" hidden="1">
      <c r="P326">
        <v>338</v>
      </c>
      <c r="Q326" t="s">
        <v>1319</v>
      </c>
      <c r="R326">
        <v>12</v>
      </c>
      <c r="Z326" s="24" t="s">
        <v>491</v>
      </c>
    </row>
    <row r="327" spans="16:26" ht="12.75" hidden="1">
      <c r="P327">
        <v>339</v>
      </c>
      <c r="Q327" t="s">
        <v>1089</v>
      </c>
      <c r="R327">
        <v>17</v>
      </c>
      <c r="Z327" s="24" t="s">
        <v>492</v>
      </c>
    </row>
    <row r="328" spans="16:26" ht="12.75" hidden="1">
      <c r="P328">
        <v>340</v>
      </c>
      <c r="Q328" t="s">
        <v>1467</v>
      </c>
      <c r="R328">
        <v>14</v>
      </c>
      <c r="Z328" s="24" t="s">
        <v>493</v>
      </c>
    </row>
    <row r="329" spans="16:26" ht="12.75" hidden="1">
      <c r="P329">
        <v>341</v>
      </c>
      <c r="Q329" t="s">
        <v>1241</v>
      </c>
      <c r="R329">
        <v>17</v>
      </c>
      <c r="Z329" s="24" t="s">
        <v>494</v>
      </c>
    </row>
    <row r="330" spans="16:26" ht="12.75" hidden="1">
      <c r="P330">
        <v>342</v>
      </c>
      <c r="Q330" t="s">
        <v>1177</v>
      </c>
      <c r="R330">
        <v>20</v>
      </c>
      <c r="Z330" s="24" t="s">
        <v>496</v>
      </c>
    </row>
    <row r="331" spans="16:26" ht="12.75" hidden="1">
      <c r="P331">
        <v>343</v>
      </c>
      <c r="Q331" t="s">
        <v>1242</v>
      </c>
      <c r="R331">
        <v>19</v>
      </c>
      <c r="Z331" s="24" t="s">
        <v>499</v>
      </c>
    </row>
    <row r="332" spans="16:26" ht="12.75" hidden="1">
      <c r="P332">
        <v>344</v>
      </c>
      <c r="Q332" t="s">
        <v>1345</v>
      </c>
      <c r="R332">
        <v>13</v>
      </c>
      <c r="Z332" s="24" t="s">
        <v>500</v>
      </c>
    </row>
    <row r="333" spans="16:26" ht="12.75" hidden="1">
      <c r="P333">
        <v>345</v>
      </c>
      <c r="Q333" t="s">
        <v>1468</v>
      </c>
      <c r="R333">
        <v>13</v>
      </c>
      <c r="Z333" s="24" t="s">
        <v>502</v>
      </c>
    </row>
    <row r="334" spans="16:26" ht="12.75" hidden="1">
      <c r="P334">
        <v>346</v>
      </c>
      <c r="Q334" t="s">
        <v>1090</v>
      </c>
      <c r="R334">
        <v>14</v>
      </c>
      <c r="Z334" s="24" t="s">
        <v>503</v>
      </c>
    </row>
    <row r="335" spans="16:26" ht="12.75" hidden="1">
      <c r="P335">
        <v>347</v>
      </c>
      <c r="Q335" t="s">
        <v>1469</v>
      </c>
      <c r="R335">
        <v>3</v>
      </c>
      <c r="Z335" s="24" t="s">
        <v>504</v>
      </c>
    </row>
    <row r="336" spans="16:26" ht="12.75" hidden="1">
      <c r="P336">
        <v>348</v>
      </c>
      <c r="Q336" t="s">
        <v>1269</v>
      </c>
      <c r="R336">
        <v>18</v>
      </c>
      <c r="Z336" s="24" t="s">
        <v>505</v>
      </c>
    </row>
    <row r="337" spans="16:26" ht="12.75" hidden="1">
      <c r="P337">
        <v>349</v>
      </c>
      <c r="Q337" t="s">
        <v>1243</v>
      </c>
      <c r="R337">
        <v>13</v>
      </c>
      <c r="Z337" s="24" t="s">
        <v>506</v>
      </c>
    </row>
    <row r="338" spans="16:26" ht="12.75" hidden="1">
      <c r="P338">
        <v>350</v>
      </c>
      <c r="Q338" t="s">
        <v>1091</v>
      </c>
      <c r="R338">
        <v>17</v>
      </c>
      <c r="Z338" s="24" t="s">
        <v>507</v>
      </c>
    </row>
    <row r="339" spans="16:26" ht="12.75" hidden="1">
      <c r="P339">
        <v>351</v>
      </c>
      <c r="Q339" t="s">
        <v>1346</v>
      </c>
      <c r="R339">
        <v>11</v>
      </c>
      <c r="Z339" s="24" t="s">
        <v>508</v>
      </c>
    </row>
    <row r="340" spans="16:26" ht="12.75" hidden="1">
      <c r="P340">
        <v>352</v>
      </c>
      <c r="Q340" t="s">
        <v>1180</v>
      </c>
      <c r="R340">
        <v>2</v>
      </c>
      <c r="Z340" s="24" t="s">
        <v>510</v>
      </c>
    </row>
    <row r="341" spans="16:26" ht="12.75" hidden="1">
      <c r="P341">
        <v>354</v>
      </c>
      <c r="Q341" t="s">
        <v>896</v>
      </c>
      <c r="R341">
        <v>13</v>
      </c>
      <c r="Z341" s="24" t="s">
        <v>511</v>
      </c>
    </row>
    <row r="342" spans="16:26" ht="12.75" hidden="1">
      <c r="P342">
        <v>355</v>
      </c>
      <c r="Q342" t="s">
        <v>988</v>
      </c>
      <c r="R342">
        <v>20</v>
      </c>
      <c r="Z342" s="24" t="s">
        <v>512</v>
      </c>
    </row>
    <row r="343" spans="16:26" ht="12.75" hidden="1">
      <c r="P343">
        <v>356</v>
      </c>
      <c r="Q343" t="s">
        <v>1092</v>
      </c>
      <c r="R343">
        <v>1</v>
      </c>
      <c r="Z343" s="24" t="s">
        <v>513</v>
      </c>
    </row>
    <row r="344" spans="16:26" ht="12.75" hidden="1">
      <c r="P344">
        <v>357</v>
      </c>
      <c r="Q344" t="s">
        <v>1534</v>
      </c>
      <c r="R344">
        <v>15</v>
      </c>
      <c r="Z344" s="24" t="s">
        <v>514</v>
      </c>
    </row>
    <row r="345" spans="16:26" ht="12.75" hidden="1">
      <c r="P345">
        <v>358</v>
      </c>
      <c r="Q345" t="s">
        <v>1400</v>
      </c>
      <c r="R345">
        <v>17</v>
      </c>
      <c r="Z345" s="24" t="s">
        <v>515</v>
      </c>
    </row>
    <row r="346" spans="16:26" ht="12.75" hidden="1">
      <c r="P346">
        <v>359</v>
      </c>
      <c r="Q346" t="s">
        <v>846</v>
      </c>
      <c r="R346">
        <v>18</v>
      </c>
      <c r="Z346" s="24" t="s">
        <v>516</v>
      </c>
    </row>
    <row r="347" spans="16:26" ht="12.75" hidden="1">
      <c r="P347">
        <v>360</v>
      </c>
      <c r="Q347" t="s">
        <v>897</v>
      </c>
      <c r="R347">
        <v>8</v>
      </c>
      <c r="Z347" s="24" t="s">
        <v>517</v>
      </c>
    </row>
    <row r="348" spans="16:26" ht="12.75" hidden="1">
      <c r="P348">
        <v>361</v>
      </c>
      <c r="Q348" t="s">
        <v>1244</v>
      </c>
      <c r="R348">
        <v>14</v>
      </c>
      <c r="Z348" s="24" t="s">
        <v>518</v>
      </c>
    </row>
    <row r="349" spans="16:26" ht="12.75" hidden="1">
      <c r="P349">
        <v>362</v>
      </c>
      <c r="Q349" t="s">
        <v>1270</v>
      </c>
      <c r="R349">
        <v>1</v>
      </c>
      <c r="Z349" s="24" t="s">
        <v>519</v>
      </c>
    </row>
    <row r="350" spans="16:26" ht="12.75" hidden="1">
      <c r="P350">
        <v>363</v>
      </c>
      <c r="Q350" t="s">
        <v>155</v>
      </c>
      <c r="R350">
        <v>8</v>
      </c>
      <c r="Z350" s="24" t="s">
        <v>520</v>
      </c>
    </row>
    <row r="351" spans="16:26" ht="12.75" hidden="1">
      <c r="P351">
        <v>364</v>
      </c>
      <c r="Q351" t="s">
        <v>1096</v>
      </c>
      <c r="R351">
        <v>2</v>
      </c>
      <c r="Z351" s="24" t="s">
        <v>521</v>
      </c>
    </row>
    <row r="352" spans="16:26" ht="12.75" hidden="1">
      <c r="P352">
        <v>365</v>
      </c>
      <c r="Q352" t="s">
        <v>1183</v>
      </c>
      <c r="R352">
        <v>4</v>
      </c>
      <c r="Z352" s="24" t="s">
        <v>522</v>
      </c>
    </row>
    <row r="353" spans="16:26" ht="12.75" hidden="1">
      <c r="P353">
        <v>366</v>
      </c>
      <c r="Q353" t="s">
        <v>1098</v>
      </c>
      <c r="R353">
        <v>6</v>
      </c>
      <c r="Z353" s="24" t="s">
        <v>525</v>
      </c>
    </row>
    <row r="354" spans="16:26" ht="12.75" hidden="1">
      <c r="P354">
        <v>368</v>
      </c>
      <c r="Q354" t="s">
        <v>1131</v>
      </c>
      <c r="R354">
        <v>18</v>
      </c>
      <c r="Z354" s="24" t="s">
        <v>526</v>
      </c>
    </row>
    <row r="355" spans="16:26" ht="12.75" hidden="1">
      <c r="P355">
        <v>369</v>
      </c>
      <c r="Q355" t="s">
        <v>1297</v>
      </c>
      <c r="R355">
        <v>8</v>
      </c>
      <c r="Z355" s="24" t="s">
        <v>527</v>
      </c>
    </row>
    <row r="356" spans="16:26" ht="12.75" hidden="1">
      <c r="P356">
        <v>371</v>
      </c>
      <c r="Q356" t="s">
        <v>1401</v>
      </c>
      <c r="R356">
        <v>13</v>
      </c>
      <c r="Z356" s="24" t="s">
        <v>528</v>
      </c>
    </row>
    <row r="357" spans="16:26" ht="12.75" hidden="1">
      <c r="P357">
        <v>372</v>
      </c>
      <c r="Q357" t="s">
        <v>1471</v>
      </c>
      <c r="R357">
        <v>12</v>
      </c>
      <c r="Z357" s="24" t="s">
        <v>529</v>
      </c>
    </row>
    <row r="358" spans="16:26" ht="12.75" hidden="1">
      <c r="P358">
        <v>373</v>
      </c>
      <c r="Q358" t="s">
        <v>990</v>
      </c>
      <c r="R358">
        <v>8</v>
      </c>
      <c r="Z358" s="24" t="s">
        <v>530</v>
      </c>
    </row>
    <row r="359" spans="16:26" ht="12.75" hidden="1">
      <c r="P359">
        <v>374</v>
      </c>
      <c r="Q359" t="s">
        <v>991</v>
      </c>
      <c r="R359">
        <v>18</v>
      </c>
      <c r="Z359" s="24" t="s">
        <v>532</v>
      </c>
    </row>
    <row r="360" spans="16:26" ht="12.75" hidden="1">
      <c r="P360">
        <v>375</v>
      </c>
      <c r="Q360" t="s">
        <v>1402</v>
      </c>
      <c r="R360">
        <v>7</v>
      </c>
      <c r="Z360" s="24" t="s">
        <v>533</v>
      </c>
    </row>
    <row r="361" spans="16:26" ht="12.75" hidden="1">
      <c r="P361">
        <v>376</v>
      </c>
      <c r="Q361" t="s">
        <v>1099</v>
      </c>
      <c r="R361">
        <v>1</v>
      </c>
      <c r="Z361" s="24" t="s">
        <v>534</v>
      </c>
    </row>
    <row r="362" spans="16:26" ht="12.75" hidden="1">
      <c r="P362">
        <v>377</v>
      </c>
      <c r="Q362" t="s">
        <v>1271</v>
      </c>
      <c r="R362">
        <v>15</v>
      </c>
      <c r="Z362" s="24" t="s">
        <v>535</v>
      </c>
    </row>
    <row r="363" spans="16:26" ht="12.75" hidden="1">
      <c r="P363">
        <v>378</v>
      </c>
      <c r="Q363" t="s">
        <v>1186</v>
      </c>
      <c r="R363">
        <v>4</v>
      </c>
      <c r="Z363" s="24" t="s">
        <v>536</v>
      </c>
    </row>
    <row r="364" spans="16:26" ht="12.75" hidden="1">
      <c r="P364">
        <v>379</v>
      </c>
      <c r="Q364" t="s">
        <v>848</v>
      </c>
      <c r="R364">
        <v>13</v>
      </c>
      <c r="Z364" s="24" t="s">
        <v>537</v>
      </c>
    </row>
    <row r="365" spans="16:26" ht="12.75" hidden="1">
      <c r="P365">
        <v>380</v>
      </c>
      <c r="Q365" t="s">
        <v>1103</v>
      </c>
      <c r="R365">
        <v>1</v>
      </c>
      <c r="Z365" s="24" t="s">
        <v>538</v>
      </c>
    </row>
    <row r="366" spans="16:26" ht="12.75" hidden="1">
      <c r="P366">
        <v>381</v>
      </c>
      <c r="Q366" t="s">
        <v>1826</v>
      </c>
      <c r="R366">
        <v>14</v>
      </c>
      <c r="Z366" s="24" t="s">
        <v>539</v>
      </c>
    </row>
    <row r="367" spans="16:26" ht="12.75" hidden="1">
      <c r="P367">
        <v>382</v>
      </c>
      <c r="Q367" t="s">
        <v>900</v>
      </c>
      <c r="R367">
        <v>17</v>
      </c>
      <c r="Z367" s="24" t="s">
        <v>540</v>
      </c>
    </row>
    <row r="368" spans="16:26" ht="12.75" hidden="1">
      <c r="P368">
        <v>383</v>
      </c>
      <c r="Q368" t="s">
        <v>901</v>
      </c>
      <c r="R368">
        <v>17</v>
      </c>
      <c r="Z368" s="24" t="s">
        <v>541</v>
      </c>
    </row>
    <row r="369" spans="16:26" ht="12.75" hidden="1">
      <c r="P369">
        <v>385</v>
      </c>
      <c r="Q369" t="s">
        <v>1104</v>
      </c>
      <c r="R369">
        <v>20</v>
      </c>
      <c r="Z369" s="24" t="s">
        <v>542</v>
      </c>
    </row>
    <row r="370" spans="16:26" ht="12.75" hidden="1">
      <c r="P370">
        <v>386</v>
      </c>
      <c r="Q370" t="s">
        <v>1187</v>
      </c>
      <c r="R370">
        <v>14</v>
      </c>
      <c r="Z370" s="24" t="s">
        <v>543</v>
      </c>
    </row>
    <row r="371" spans="16:26" ht="12.75" hidden="1">
      <c r="P371">
        <v>387</v>
      </c>
      <c r="Q371" t="s">
        <v>849</v>
      </c>
      <c r="R371">
        <v>9</v>
      </c>
      <c r="Z371" s="24" t="s">
        <v>544</v>
      </c>
    </row>
    <row r="372" spans="16:26" ht="12.75" hidden="1">
      <c r="P372">
        <v>388</v>
      </c>
      <c r="Q372" t="s">
        <v>992</v>
      </c>
      <c r="R372">
        <v>12</v>
      </c>
      <c r="Z372" s="24" t="s">
        <v>545</v>
      </c>
    </row>
    <row r="373" spans="16:26" ht="12.75" hidden="1">
      <c r="P373">
        <v>389</v>
      </c>
      <c r="Q373" t="s">
        <v>850</v>
      </c>
      <c r="R373">
        <v>17</v>
      </c>
      <c r="Z373" s="24" t="s">
        <v>546</v>
      </c>
    </row>
    <row r="374" spans="16:26" ht="12.75" hidden="1">
      <c r="P374">
        <v>390</v>
      </c>
      <c r="Q374" t="s">
        <v>1272</v>
      </c>
      <c r="R374">
        <v>7</v>
      </c>
      <c r="Z374" s="24" t="s">
        <v>547</v>
      </c>
    </row>
    <row r="375" spans="16:26" ht="12.75" hidden="1">
      <c r="P375">
        <v>391</v>
      </c>
      <c r="Q375" t="s">
        <v>903</v>
      </c>
      <c r="R375">
        <v>3</v>
      </c>
      <c r="Z375" s="24" t="s">
        <v>548</v>
      </c>
    </row>
    <row r="376" spans="16:26" ht="12.75" hidden="1">
      <c r="P376">
        <v>393</v>
      </c>
      <c r="Q376" t="s">
        <v>904</v>
      </c>
      <c r="R376">
        <v>8</v>
      </c>
      <c r="Z376" s="24" t="s">
        <v>549</v>
      </c>
    </row>
    <row r="377" spans="16:26" ht="12.75" hidden="1">
      <c r="P377">
        <v>394</v>
      </c>
      <c r="Q377" t="s">
        <v>1106</v>
      </c>
      <c r="R377">
        <v>15</v>
      </c>
      <c r="Z377" s="24" t="s">
        <v>550</v>
      </c>
    </row>
    <row r="378" spans="16:26" ht="12.75" hidden="1">
      <c r="P378">
        <v>395</v>
      </c>
      <c r="Q378" t="s">
        <v>1107</v>
      </c>
      <c r="R378">
        <v>10</v>
      </c>
      <c r="Z378" s="24" t="s">
        <v>551</v>
      </c>
    </row>
    <row r="379" spans="16:26" ht="12.75" hidden="1">
      <c r="P379">
        <v>396</v>
      </c>
      <c r="Q379" t="s">
        <v>1425</v>
      </c>
      <c r="R379">
        <v>12</v>
      </c>
      <c r="Z379" s="24" t="s">
        <v>552</v>
      </c>
    </row>
    <row r="380" spans="16:26" ht="12.75" hidden="1">
      <c r="P380">
        <v>397</v>
      </c>
      <c r="Q380" t="s">
        <v>1750</v>
      </c>
      <c r="R380">
        <v>12</v>
      </c>
      <c r="Z380" s="24" t="s">
        <v>553</v>
      </c>
    </row>
    <row r="381" spans="16:26" ht="12.75" hidden="1">
      <c r="P381">
        <v>399</v>
      </c>
      <c r="Q381" t="s">
        <v>993</v>
      </c>
      <c r="R381">
        <v>19</v>
      </c>
      <c r="Z381" s="24" t="s">
        <v>554</v>
      </c>
    </row>
    <row r="382" spans="16:26" ht="12.75" hidden="1">
      <c r="P382">
        <v>400</v>
      </c>
      <c r="Q382" t="s">
        <v>905</v>
      </c>
      <c r="R382">
        <v>4</v>
      </c>
      <c r="Z382" s="24" t="s">
        <v>555</v>
      </c>
    </row>
    <row r="383" spans="16:26" ht="12.75" hidden="1">
      <c r="P383">
        <v>402</v>
      </c>
      <c r="Q383" t="s">
        <v>1188</v>
      </c>
      <c r="R383">
        <v>19</v>
      </c>
      <c r="Z383" s="24" t="s">
        <v>556</v>
      </c>
    </row>
    <row r="384" spans="16:26" ht="12.75" hidden="1">
      <c r="P384">
        <v>405</v>
      </c>
      <c r="Q384" t="s">
        <v>1248</v>
      </c>
      <c r="R384">
        <v>6</v>
      </c>
      <c r="Z384" s="24" t="s">
        <v>557</v>
      </c>
    </row>
    <row r="385" spans="16:26" ht="12.75" hidden="1">
      <c r="P385">
        <v>406</v>
      </c>
      <c r="Q385" t="s">
        <v>906</v>
      </c>
      <c r="R385">
        <v>17</v>
      </c>
      <c r="Z385" s="24" t="s">
        <v>558</v>
      </c>
    </row>
    <row r="386" spans="16:26" ht="12.75" hidden="1">
      <c r="P386">
        <v>407</v>
      </c>
      <c r="Q386" t="s">
        <v>907</v>
      </c>
      <c r="R386">
        <v>10</v>
      </c>
      <c r="Z386" s="24" t="s">
        <v>559</v>
      </c>
    </row>
    <row r="387" spans="16:26" ht="12.75" hidden="1">
      <c r="P387">
        <v>409</v>
      </c>
      <c r="Q387" t="s">
        <v>908</v>
      </c>
      <c r="R387">
        <v>17</v>
      </c>
      <c r="Z387" s="24" t="s">
        <v>560</v>
      </c>
    </row>
    <row r="388" spans="16:26" ht="12.75" hidden="1">
      <c r="P388">
        <v>410</v>
      </c>
      <c r="Q388" t="s">
        <v>1473</v>
      </c>
      <c r="R388">
        <v>5</v>
      </c>
      <c r="Z388" s="24" t="s">
        <v>561</v>
      </c>
    </row>
    <row r="389" spans="16:26" ht="12.75" hidden="1">
      <c r="P389">
        <v>411</v>
      </c>
      <c r="Q389" t="s">
        <v>1249</v>
      </c>
      <c r="R389">
        <v>13</v>
      </c>
      <c r="Z389" s="24" t="s">
        <v>562</v>
      </c>
    </row>
    <row r="390" spans="16:26" ht="12.75" hidden="1">
      <c r="P390">
        <v>412</v>
      </c>
      <c r="Q390" t="s">
        <v>1705</v>
      </c>
      <c r="R390">
        <v>12</v>
      </c>
      <c r="Z390" s="24" t="s">
        <v>563</v>
      </c>
    </row>
    <row r="391" spans="16:26" ht="12.75" hidden="1">
      <c r="P391">
        <v>413</v>
      </c>
      <c r="Q391" t="s">
        <v>1299</v>
      </c>
      <c r="R391">
        <v>17</v>
      </c>
      <c r="Z391" s="24" t="s">
        <v>564</v>
      </c>
    </row>
    <row r="392" spans="16:26" ht="12.75" hidden="1">
      <c r="P392">
        <v>414</v>
      </c>
      <c r="Q392" t="s">
        <v>1426</v>
      </c>
      <c r="R392">
        <v>16</v>
      </c>
      <c r="Z392" s="24" t="s">
        <v>565</v>
      </c>
    </row>
    <row r="393" spans="16:26" ht="12.75" hidden="1">
      <c r="P393">
        <v>415</v>
      </c>
      <c r="Q393" t="s">
        <v>1443</v>
      </c>
      <c r="R393">
        <v>16</v>
      </c>
      <c r="Z393" s="24" t="s">
        <v>566</v>
      </c>
    </row>
    <row r="394" spans="16:26" ht="12.75" hidden="1">
      <c r="P394">
        <v>416</v>
      </c>
      <c r="Q394" t="s">
        <v>1250</v>
      </c>
      <c r="R394">
        <v>13</v>
      </c>
      <c r="Z394" s="24" t="s">
        <v>567</v>
      </c>
    </row>
    <row r="395" spans="16:26" ht="12.75" hidden="1">
      <c r="P395">
        <v>418</v>
      </c>
      <c r="Q395" t="s">
        <v>1551</v>
      </c>
      <c r="R395">
        <v>12</v>
      </c>
      <c r="Z395" s="24" t="s">
        <v>568</v>
      </c>
    </row>
    <row r="396" spans="16:26" ht="12.75" hidden="1">
      <c r="P396">
        <v>419</v>
      </c>
      <c r="Q396" t="s">
        <v>851</v>
      </c>
      <c r="R396">
        <v>19</v>
      </c>
      <c r="Z396" s="24" t="s">
        <v>569</v>
      </c>
    </row>
    <row r="397" spans="16:26" ht="12.75" hidden="1">
      <c r="P397">
        <v>421</v>
      </c>
      <c r="Q397" t="s">
        <v>1323</v>
      </c>
      <c r="R397">
        <v>14</v>
      </c>
      <c r="Z397" s="24" t="s">
        <v>570</v>
      </c>
    </row>
    <row r="398" spans="16:26" ht="12.75" hidden="1">
      <c r="P398">
        <v>422</v>
      </c>
      <c r="Q398" t="s">
        <v>1780</v>
      </c>
      <c r="R398">
        <v>2</v>
      </c>
      <c r="Z398" s="24" t="s">
        <v>571</v>
      </c>
    </row>
    <row r="399" spans="16:26" ht="12.75" hidden="1">
      <c r="P399">
        <v>423</v>
      </c>
      <c r="Q399" t="s">
        <v>1403</v>
      </c>
      <c r="R399">
        <v>17</v>
      </c>
      <c r="Z399" s="24" t="s">
        <v>572</v>
      </c>
    </row>
    <row r="400" spans="16:26" ht="12.75" hidden="1">
      <c r="P400">
        <v>424</v>
      </c>
      <c r="Q400" t="s">
        <v>1251</v>
      </c>
      <c r="R400">
        <v>10</v>
      </c>
      <c r="Z400" s="24" t="s">
        <v>573</v>
      </c>
    </row>
    <row r="401" spans="16:26" ht="12.75" hidden="1">
      <c r="P401">
        <v>425</v>
      </c>
      <c r="Q401" t="s">
        <v>1404</v>
      </c>
      <c r="R401">
        <v>13</v>
      </c>
      <c r="Z401" s="24" t="s">
        <v>574</v>
      </c>
    </row>
    <row r="402" spans="16:26" ht="12.75" hidden="1">
      <c r="P402">
        <v>426</v>
      </c>
      <c r="Q402" t="s">
        <v>909</v>
      </c>
      <c r="R402">
        <v>3</v>
      </c>
      <c r="Z402" s="24" t="s">
        <v>575</v>
      </c>
    </row>
    <row r="403" spans="16:26" ht="12.75" hidden="1">
      <c r="P403">
        <v>427</v>
      </c>
      <c r="Q403" t="s">
        <v>1109</v>
      </c>
      <c r="R403">
        <v>17</v>
      </c>
      <c r="Z403" s="24" t="s">
        <v>576</v>
      </c>
    </row>
    <row r="404" spans="16:26" ht="12.75" hidden="1">
      <c r="P404">
        <v>428</v>
      </c>
      <c r="Q404" t="s">
        <v>1574</v>
      </c>
      <c r="R404">
        <v>13</v>
      </c>
      <c r="Z404" s="24" t="s">
        <v>577</v>
      </c>
    </row>
    <row r="405" spans="16:26" ht="12.75" hidden="1">
      <c r="P405">
        <v>429</v>
      </c>
      <c r="Q405" t="s">
        <v>1515</v>
      </c>
      <c r="R405">
        <v>1</v>
      </c>
      <c r="Z405" s="24" t="s">
        <v>578</v>
      </c>
    </row>
    <row r="406" spans="16:26" ht="12.75" hidden="1">
      <c r="P406">
        <v>430</v>
      </c>
      <c r="Q406" t="s">
        <v>1905</v>
      </c>
      <c r="R406">
        <v>2</v>
      </c>
      <c r="Z406" s="24" t="s">
        <v>579</v>
      </c>
    </row>
    <row r="407" spans="16:26" ht="12.75" hidden="1">
      <c r="P407">
        <v>431</v>
      </c>
      <c r="Q407" t="s">
        <v>1645</v>
      </c>
      <c r="R407">
        <v>18</v>
      </c>
      <c r="Z407" s="24" t="s">
        <v>581</v>
      </c>
    </row>
    <row r="408" spans="16:26" ht="12.75" hidden="1">
      <c r="P408">
        <v>432</v>
      </c>
      <c r="Q408" t="s">
        <v>1378</v>
      </c>
      <c r="R408">
        <v>18</v>
      </c>
      <c r="Z408" s="24" t="s">
        <v>582</v>
      </c>
    </row>
    <row r="409" spans="16:26" ht="12.75" hidden="1">
      <c r="P409">
        <v>433</v>
      </c>
      <c r="Q409" t="s">
        <v>1872</v>
      </c>
      <c r="R409">
        <v>18</v>
      </c>
      <c r="Z409" s="24" t="s">
        <v>583</v>
      </c>
    </row>
    <row r="410" spans="16:26" ht="12.75" hidden="1">
      <c r="P410">
        <v>435</v>
      </c>
      <c r="Q410" t="s">
        <v>1646</v>
      </c>
      <c r="R410">
        <v>18</v>
      </c>
      <c r="Z410" s="24" t="s">
        <v>584</v>
      </c>
    </row>
    <row r="411" spans="16:26" ht="12.75" hidden="1">
      <c r="P411">
        <v>436</v>
      </c>
      <c r="Q411" t="s">
        <v>1427</v>
      </c>
      <c r="R411">
        <v>1</v>
      </c>
      <c r="Z411" s="24" t="s">
        <v>585</v>
      </c>
    </row>
    <row r="412" spans="16:26" ht="12.75" hidden="1">
      <c r="P412">
        <v>437</v>
      </c>
      <c r="Q412" t="s">
        <v>1585</v>
      </c>
      <c r="R412">
        <v>5</v>
      </c>
      <c r="Z412" s="24" t="s">
        <v>586</v>
      </c>
    </row>
    <row r="413" spans="16:26" ht="12.75" hidden="1">
      <c r="P413">
        <v>438</v>
      </c>
      <c r="Q413" t="s">
        <v>1324</v>
      </c>
      <c r="R413">
        <v>5</v>
      </c>
      <c r="Z413" s="24" t="s">
        <v>587</v>
      </c>
    </row>
    <row r="414" spans="16:26" ht="12.75" hidden="1">
      <c r="P414">
        <v>439</v>
      </c>
      <c r="Q414" t="s">
        <v>1781</v>
      </c>
      <c r="R414">
        <v>6</v>
      </c>
      <c r="Z414" s="24" t="s">
        <v>588</v>
      </c>
    </row>
    <row r="415" spans="16:26" ht="12.75" hidden="1">
      <c r="P415">
        <v>440</v>
      </c>
      <c r="Q415" t="s">
        <v>1599</v>
      </c>
      <c r="R415">
        <v>20</v>
      </c>
      <c r="Z415" s="24" t="s">
        <v>589</v>
      </c>
    </row>
    <row r="416" spans="16:26" ht="12.75" hidden="1">
      <c r="P416">
        <v>441</v>
      </c>
      <c r="Q416" t="s">
        <v>1600</v>
      </c>
      <c r="R416">
        <v>20</v>
      </c>
      <c r="Z416" s="24" t="s">
        <v>590</v>
      </c>
    </row>
    <row r="417" spans="16:26" ht="12.75" hidden="1">
      <c r="P417">
        <v>442</v>
      </c>
      <c r="Q417" t="s">
        <v>1601</v>
      </c>
      <c r="R417">
        <v>6</v>
      </c>
      <c r="Z417" s="24" t="s">
        <v>591</v>
      </c>
    </row>
    <row r="418" spans="16:26" ht="12.75" hidden="1">
      <c r="P418">
        <v>443</v>
      </c>
      <c r="Q418" t="s">
        <v>1590</v>
      </c>
      <c r="R418">
        <v>17</v>
      </c>
      <c r="Z418" s="24" t="s">
        <v>592</v>
      </c>
    </row>
    <row r="419" spans="16:26" ht="12.75" hidden="1">
      <c r="P419">
        <v>444</v>
      </c>
      <c r="Q419" t="s">
        <v>1408</v>
      </c>
      <c r="R419">
        <v>15</v>
      </c>
      <c r="Z419" s="24" t="s">
        <v>593</v>
      </c>
    </row>
    <row r="420" spans="16:26" ht="12.75" hidden="1">
      <c r="P420">
        <v>445</v>
      </c>
      <c r="Q420" t="s">
        <v>1481</v>
      </c>
      <c r="R420">
        <v>13</v>
      </c>
      <c r="Z420" s="24" t="s">
        <v>594</v>
      </c>
    </row>
    <row r="421" spans="16:26" ht="12.75" hidden="1">
      <c r="P421">
        <v>447</v>
      </c>
      <c r="Q421" t="s">
        <v>1275</v>
      </c>
      <c r="R421">
        <v>17</v>
      </c>
      <c r="Z421" s="24" t="s">
        <v>595</v>
      </c>
    </row>
    <row r="422" spans="16:26" ht="12.75" hidden="1">
      <c r="P422">
        <v>449</v>
      </c>
      <c r="Q422" t="s">
        <v>1754</v>
      </c>
      <c r="R422">
        <v>10</v>
      </c>
      <c r="Z422" s="24" t="s">
        <v>596</v>
      </c>
    </row>
    <row r="423" spans="16:26" ht="12.75" hidden="1">
      <c r="P423">
        <v>450</v>
      </c>
      <c r="Q423" t="s">
        <v>1482</v>
      </c>
      <c r="R423">
        <v>7</v>
      </c>
      <c r="Z423" s="24" t="s">
        <v>597</v>
      </c>
    </row>
    <row r="424" spans="16:26" ht="12.75" hidden="1">
      <c r="P424">
        <v>452</v>
      </c>
      <c r="Q424" t="s">
        <v>1483</v>
      </c>
      <c r="R424">
        <v>20</v>
      </c>
      <c r="Z424" s="24" t="s">
        <v>598</v>
      </c>
    </row>
    <row r="425" spans="16:26" ht="12.75" hidden="1">
      <c r="P425">
        <v>453</v>
      </c>
      <c r="Q425" t="s">
        <v>994</v>
      </c>
      <c r="R425">
        <v>18</v>
      </c>
      <c r="Z425" s="24" t="s">
        <v>599</v>
      </c>
    </row>
    <row r="426" spans="16:26" ht="12.75" hidden="1">
      <c r="P426">
        <v>454</v>
      </c>
      <c r="Q426" t="s">
        <v>911</v>
      </c>
      <c r="R426">
        <v>15</v>
      </c>
      <c r="Z426" s="24" t="s">
        <v>600</v>
      </c>
    </row>
    <row r="427" spans="16:26" ht="12.75" hidden="1">
      <c r="P427">
        <v>455</v>
      </c>
      <c r="Q427" t="s">
        <v>1779</v>
      </c>
      <c r="R427">
        <v>9</v>
      </c>
      <c r="Z427" s="24" t="s">
        <v>601</v>
      </c>
    </row>
    <row r="428" spans="16:26" ht="12.75" hidden="1">
      <c r="P428">
        <v>456</v>
      </c>
      <c r="Q428" t="s">
        <v>1300</v>
      </c>
      <c r="R428">
        <v>16</v>
      </c>
      <c r="Z428" s="24" t="s">
        <v>602</v>
      </c>
    </row>
    <row r="429" spans="16:26" ht="12.75" hidden="1">
      <c r="P429">
        <v>457</v>
      </c>
      <c r="Q429" t="s">
        <v>1111</v>
      </c>
      <c r="R429">
        <v>3</v>
      </c>
      <c r="Z429" s="24" t="s">
        <v>603</v>
      </c>
    </row>
    <row r="430" spans="16:26" ht="12.75" hidden="1">
      <c r="P430">
        <v>458</v>
      </c>
      <c r="Q430" t="s">
        <v>1190</v>
      </c>
      <c r="R430">
        <v>16</v>
      </c>
      <c r="Z430" s="24" t="s">
        <v>604</v>
      </c>
    </row>
    <row r="431" spans="16:26" ht="12.75" hidden="1">
      <c r="P431">
        <v>459</v>
      </c>
      <c r="Q431" t="s">
        <v>1191</v>
      </c>
      <c r="R431">
        <v>16</v>
      </c>
      <c r="Z431" s="24" t="s">
        <v>605</v>
      </c>
    </row>
    <row r="432" spans="16:26" ht="12.75" hidden="1">
      <c r="P432">
        <v>460</v>
      </c>
      <c r="Q432" t="s">
        <v>913</v>
      </c>
      <c r="R432">
        <v>17</v>
      </c>
      <c r="Z432" s="24" t="s">
        <v>606</v>
      </c>
    </row>
    <row r="433" spans="16:26" ht="12.75" hidden="1">
      <c r="P433">
        <v>461</v>
      </c>
      <c r="Q433" t="s">
        <v>995</v>
      </c>
      <c r="R433">
        <v>14</v>
      </c>
      <c r="Z433" s="24" t="s">
        <v>607</v>
      </c>
    </row>
    <row r="434" spans="16:26" ht="12.75" hidden="1">
      <c r="P434">
        <v>462</v>
      </c>
      <c r="Q434" t="s">
        <v>1936</v>
      </c>
      <c r="R434">
        <v>5</v>
      </c>
      <c r="Z434" s="24" t="s">
        <v>608</v>
      </c>
    </row>
    <row r="435" spans="16:26" ht="12.75" hidden="1">
      <c r="P435">
        <v>463</v>
      </c>
      <c r="Q435" t="s">
        <v>996</v>
      </c>
      <c r="R435">
        <v>17</v>
      </c>
      <c r="Z435" s="24" t="s">
        <v>609</v>
      </c>
    </row>
    <row r="436" spans="16:26" ht="12.75" hidden="1">
      <c r="P436">
        <v>464</v>
      </c>
      <c r="Q436" t="s">
        <v>1113</v>
      </c>
      <c r="R436">
        <v>16</v>
      </c>
      <c r="Z436" s="24" t="s">
        <v>610</v>
      </c>
    </row>
    <row r="437" spans="16:26" ht="12.75" hidden="1">
      <c r="P437">
        <v>466</v>
      </c>
      <c r="Q437" t="s">
        <v>998</v>
      </c>
      <c r="R437">
        <v>2</v>
      </c>
      <c r="Z437" s="24" t="s">
        <v>611</v>
      </c>
    </row>
    <row r="438" spans="16:26" ht="12.75" hidden="1">
      <c r="P438">
        <v>467</v>
      </c>
      <c r="Q438" t="s">
        <v>999</v>
      </c>
      <c r="R438">
        <v>9</v>
      </c>
      <c r="Z438" s="24" t="s">
        <v>612</v>
      </c>
    </row>
    <row r="439" spans="16:26" ht="12.75" hidden="1">
      <c r="P439">
        <v>468</v>
      </c>
      <c r="Q439" t="s">
        <v>853</v>
      </c>
      <c r="R439">
        <v>18</v>
      </c>
      <c r="Z439" s="24" t="s">
        <v>613</v>
      </c>
    </row>
    <row r="440" spans="16:26" ht="12.75" hidden="1">
      <c r="P440">
        <v>469</v>
      </c>
      <c r="Q440" t="s">
        <v>1348</v>
      </c>
      <c r="R440">
        <v>15</v>
      </c>
      <c r="Z440" s="24" t="s">
        <v>614</v>
      </c>
    </row>
    <row r="441" spans="16:26" ht="12.75" hidden="1">
      <c r="P441">
        <v>471</v>
      </c>
      <c r="Q441" t="s">
        <v>1115</v>
      </c>
      <c r="R441">
        <v>14</v>
      </c>
      <c r="Z441" s="24" t="s">
        <v>615</v>
      </c>
    </row>
    <row r="442" spans="16:26" ht="12.75" hidden="1">
      <c r="P442">
        <v>472</v>
      </c>
      <c r="Q442" t="s">
        <v>1474</v>
      </c>
      <c r="R442">
        <v>5</v>
      </c>
      <c r="Z442" s="24" t="s">
        <v>616</v>
      </c>
    </row>
    <row r="443" spans="16:26" ht="12.75" hidden="1">
      <c r="P443">
        <v>473</v>
      </c>
      <c r="Q443" t="s">
        <v>1908</v>
      </c>
      <c r="R443">
        <v>5</v>
      </c>
      <c r="Z443" s="24" t="s">
        <v>617</v>
      </c>
    </row>
    <row r="444" spans="16:26" ht="12.75" hidden="1">
      <c r="P444">
        <v>474</v>
      </c>
      <c r="Q444" t="s">
        <v>1254</v>
      </c>
      <c r="R444">
        <v>19</v>
      </c>
      <c r="Z444" s="24" t="s">
        <v>620</v>
      </c>
    </row>
    <row r="445" spans="16:26" ht="12.75" hidden="1">
      <c r="P445">
        <v>475</v>
      </c>
      <c r="Q445" t="s">
        <v>1000</v>
      </c>
      <c r="R445">
        <v>11</v>
      </c>
      <c r="Z445" s="24" t="s">
        <v>621</v>
      </c>
    </row>
    <row r="446" spans="16:26" ht="12.75" hidden="1">
      <c r="P446">
        <v>476</v>
      </c>
      <c r="Q446" t="s">
        <v>1447</v>
      </c>
      <c r="R446">
        <v>12</v>
      </c>
      <c r="Z446" s="24" t="s">
        <v>622</v>
      </c>
    </row>
    <row r="447" spans="16:26" ht="12.75" hidden="1">
      <c r="P447">
        <v>477</v>
      </c>
      <c r="Q447" t="s">
        <v>1380</v>
      </c>
      <c r="R447">
        <v>3</v>
      </c>
      <c r="Z447" s="24" t="s">
        <v>623</v>
      </c>
    </row>
    <row r="448" spans="16:26" ht="12.75" hidden="1">
      <c r="P448">
        <v>478</v>
      </c>
      <c r="Q448" t="s">
        <v>1448</v>
      </c>
      <c r="R448">
        <v>7</v>
      </c>
      <c r="Z448" s="24" t="s">
        <v>624</v>
      </c>
    </row>
    <row r="449" spans="16:26" ht="12.75" hidden="1">
      <c r="P449">
        <v>480</v>
      </c>
      <c r="Q449" t="s">
        <v>1706</v>
      </c>
      <c r="R449">
        <v>7</v>
      </c>
      <c r="Z449" s="24" t="s">
        <v>625</v>
      </c>
    </row>
    <row r="450" spans="16:26" ht="12.75" hidden="1">
      <c r="P450">
        <v>481</v>
      </c>
      <c r="Q450" t="s">
        <v>1782</v>
      </c>
      <c r="R450">
        <v>2</v>
      </c>
      <c r="Z450" s="24" t="s">
        <v>626</v>
      </c>
    </row>
    <row r="451" spans="16:26" ht="12.75" hidden="1">
      <c r="P451">
        <v>483</v>
      </c>
      <c r="Q451" t="s">
        <v>1449</v>
      </c>
      <c r="R451">
        <v>7</v>
      </c>
      <c r="Z451" s="24" t="s">
        <v>627</v>
      </c>
    </row>
    <row r="452" spans="16:26" ht="12.75" hidden="1">
      <c r="P452">
        <v>484</v>
      </c>
      <c r="Q452" t="s">
        <v>1117</v>
      </c>
      <c r="R452">
        <v>5</v>
      </c>
      <c r="Z452" s="24" t="s">
        <v>629</v>
      </c>
    </row>
    <row r="453" spans="16:26" ht="12.75" hidden="1">
      <c r="P453">
        <v>485</v>
      </c>
      <c r="Q453" t="s">
        <v>1118</v>
      </c>
      <c r="R453">
        <v>14</v>
      </c>
      <c r="Z453" s="24" t="s">
        <v>630</v>
      </c>
    </row>
    <row r="454" spans="16:26" ht="12.75" hidden="1">
      <c r="P454">
        <v>486</v>
      </c>
      <c r="Q454" t="s">
        <v>1001</v>
      </c>
      <c r="R454">
        <v>5</v>
      </c>
      <c r="Z454" s="24" t="s">
        <v>631</v>
      </c>
    </row>
    <row r="455" spans="16:26" ht="12.75" hidden="1">
      <c r="P455">
        <v>487</v>
      </c>
      <c r="Q455" t="s">
        <v>1194</v>
      </c>
      <c r="R455">
        <v>16</v>
      </c>
      <c r="Z455" s="24" t="s">
        <v>632</v>
      </c>
    </row>
    <row r="456" spans="16:26" ht="12.75" hidden="1">
      <c r="P456">
        <v>488</v>
      </c>
      <c r="Q456" t="s">
        <v>1828</v>
      </c>
      <c r="R456">
        <v>8</v>
      </c>
      <c r="Z456" s="24" t="s">
        <v>634</v>
      </c>
    </row>
    <row r="457" spans="16:26" ht="12.75" hidden="1">
      <c r="P457">
        <v>489</v>
      </c>
      <c r="Q457" t="s">
        <v>159</v>
      </c>
      <c r="R457">
        <v>13</v>
      </c>
      <c r="Z457" s="24" t="s">
        <v>635</v>
      </c>
    </row>
    <row r="458" spans="16:26" ht="12.75" hidden="1">
      <c r="P458">
        <v>490</v>
      </c>
      <c r="Q458" t="s">
        <v>917</v>
      </c>
      <c r="R458">
        <v>6</v>
      </c>
      <c r="Z458" s="24" t="s">
        <v>636</v>
      </c>
    </row>
    <row r="459" spans="16:26" ht="12.75" hidden="1">
      <c r="P459">
        <v>491</v>
      </c>
      <c r="Q459" t="s">
        <v>1302</v>
      </c>
      <c r="R459">
        <v>10</v>
      </c>
      <c r="Z459" s="24" t="s">
        <v>637</v>
      </c>
    </row>
    <row r="460" spans="16:26" ht="12.75" hidden="1">
      <c r="P460">
        <v>492</v>
      </c>
      <c r="Q460" t="s">
        <v>160</v>
      </c>
      <c r="R460">
        <v>17</v>
      </c>
      <c r="Z460" s="24" t="s">
        <v>638</v>
      </c>
    </row>
    <row r="461" spans="16:26" ht="12.75" hidden="1">
      <c r="P461">
        <v>493</v>
      </c>
      <c r="Q461" t="s">
        <v>1002</v>
      </c>
      <c r="R461">
        <v>5</v>
      </c>
      <c r="Z461" s="24" t="s">
        <v>639</v>
      </c>
    </row>
    <row r="462" spans="16:26" ht="12.75" hidden="1">
      <c r="P462">
        <v>494</v>
      </c>
      <c r="Q462" t="s">
        <v>1476</v>
      </c>
      <c r="R462">
        <v>14</v>
      </c>
      <c r="Z462" s="24" t="s">
        <v>640</v>
      </c>
    </row>
    <row r="463" spans="16:26" ht="12.75" hidden="1">
      <c r="P463">
        <v>495</v>
      </c>
      <c r="Q463" t="s">
        <v>1405</v>
      </c>
      <c r="R463">
        <v>8</v>
      </c>
      <c r="Z463" s="24" t="s">
        <v>641</v>
      </c>
    </row>
    <row r="464" spans="16:26" ht="12.75" hidden="1">
      <c r="P464">
        <v>497</v>
      </c>
      <c r="Q464" t="s">
        <v>1406</v>
      </c>
      <c r="R464">
        <v>18</v>
      </c>
      <c r="Z464" s="24" t="s">
        <v>642</v>
      </c>
    </row>
    <row r="465" spans="16:26" ht="12.75" hidden="1">
      <c r="P465">
        <v>498</v>
      </c>
      <c r="Q465" t="s">
        <v>1477</v>
      </c>
      <c r="R465">
        <v>18</v>
      </c>
      <c r="Z465" s="24" t="s">
        <v>643</v>
      </c>
    </row>
    <row r="466" spans="16:26" ht="12.75" hidden="1">
      <c r="P466">
        <v>499</v>
      </c>
      <c r="Q466" t="s">
        <v>1273</v>
      </c>
      <c r="R466">
        <v>10</v>
      </c>
      <c r="Z466" s="24" t="s">
        <v>644</v>
      </c>
    </row>
    <row r="467" spans="16:26" ht="12.75" hidden="1">
      <c r="P467">
        <v>500</v>
      </c>
      <c r="Q467" t="s">
        <v>1003</v>
      </c>
      <c r="R467">
        <v>15</v>
      </c>
      <c r="Z467" s="24" t="s">
        <v>645</v>
      </c>
    </row>
    <row r="468" spans="16:26" ht="12.75" hidden="1">
      <c r="P468">
        <v>502</v>
      </c>
      <c r="Q468" t="s">
        <v>1119</v>
      </c>
      <c r="R468">
        <v>18</v>
      </c>
      <c r="Z468" s="24" t="s">
        <v>646</v>
      </c>
    </row>
    <row r="469" spans="16:26" ht="12.75" hidden="1">
      <c r="P469">
        <v>503</v>
      </c>
      <c r="Q469" t="s">
        <v>1349</v>
      </c>
      <c r="R469">
        <v>4</v>
      </c>
      <c r="Z469" s="24" t="s">
        <v>647</v>
      </c>
    </row>
    <row r="470" spans="16:26" ht="12.75" hidden="1">
      <c r="P470">
        <v>504</v>
      </c>
      <c r="Q470" t="s">
        <v>1588</v>
      </c>
      <c r="R470">
        <v>20</v>
      </c>
      <c r="Z470" s="24" t="s">
        <v>648</v>
      </c>
    </row>
    <row r="471" spans="16:26" ht="12.75" hidden="1">
      <c r="P471">
        <v>505</v>
      </c>
      <c r="Q471" t="s">
        <v>1120</v>
      </c>
      <c r="R471">
        <v>16</v>
      </c>
      <c r="Z471" s="24" t="s">
        <v>649</v>
      </c>
    </row>
    <row r="472" spans="16:26" ht="12.75" hidden="1">
      <c r="P472">
        <v>506</v>
      </c>
      <c r="Q472" t="s">
        <v>918</v>
      </c>
      <c r="R472">
        <v>12</v>
      </c>
      <c r="Z472" s="24" t="s">
        <v>650</v>
      </c>
    </row>
    <row r="473" spans="16:26" ht="12.75" hidden="1">
      <c r="P473">
        <v>507</v>
      </c>
      <c r="Q473" t="s">
        <v>1004</v>
      </c>
      <c r="R473">
        <v>8</v>
      </c>
      <c r="Z473" s="24" t="s">
        <v>651</v>
      </c>
    </row>
    <row r="474" spans="16:26" ht="12.75" hidden="1">
      <c r="P474">
        <v>508</v>
      </c>
      <c r="Q474" t="s">
        <v>1121</v>
      </c>
      <c r="R474">
        <v>1</v>
      </c>
      <c r="Z474" s="24" t="s">
        <v>652</v>
      </c>
    </row>
    <row r="475" spans="16:26" ht="12.75" hidden="1">
      <c r="P475">
        <v>509</v>
      </c>
      <c r="Q475" t="s">
        <v>1195</v>
      </c>
      <c r="R475">
        <v>8</v>
      </c>
      <c r="Z475" s="24" t="s">
        <v>653</v>
      </c>
    </row>
    <row r="476" spans="16:26" ht="12.75" hidden="1">
      <c r="P476">
        <v>510</v>
      </c>
      <c r="Q476" t="s">
        <v>873</v>
      </c>
      <c r="R476">
        <v>3</v>
      </c>
      <c r="Z476" s="24" t="s">
        <v>654</v>
      </c>
    </row>
    <row r="477" spans="16:26" ht="12.75" hidden="1">
      <c r="P477">
        <v>511</v>
      </c>
      <c r="Q477" t="s">
        <v>1122</v>
      </c>
      <c r="R477">
        <v>17</v>
      </c>
      <c r="Z477" s="24" t="s">
        <v>655</v>
      </c>
    </row>
    <row r="478" spans="16:26" ht="12.75" hidden="1">
      <c r="P478">
        <v>512</v>
      </c>
      <c r="Q478" t="s">
        <v>1196</v>
      </c>
      <c r="R478">
        <v>9</v>
      </c>
      <c r="Z478" s="24" t="s">
        <v>656</v>
      </c>
    </row>
    <row r="479" spans="16:26" ht="12.75" hidden="1">
      <c r="P479">
        <v>513</v>
      </c>
      <c r="Q479" t="s">
        <v>1005</v>
      </c>
      <c r="R479">
        <v>17</v>
      </c>
      <c r="Z479" s="24" t="s">
        <v>657</v>
      </c>
    </row>
    <row r="480" spans="16:26" ht="12.75" hidden="1">
      <c r="P480">
        <v>514</v>
      </c>
      <c r="Q480" t="s">
        <v>1123</v>
      </c>
      <c r="R480">
        <v>12</v>
      </c>
      <c r="Z480" s="24" t="s">
        <v>658</v>
      </c>
    </row>
    <row r="481" spans="16:26" ht="12.75" hidden="1">
      <c r="P481">
        <v>516</v>
      </c>
      <c r="Q481" t="s">
        <v>919</v>
      </c>
      <c r="R481">
        <v>18</v>
      </c>
      <c r="Z481" s="24" t="s">
        <v>659</v>
      </c>
    </row>
    <row r="482" spans="16:26" ht="12.75" hidden="1">
      <c r="P482">
        <v>517</v>
      </c>
      <c r="Q482" t="s">
        <v>855</v>
      </c>
      <c r="R482">
        <v>14</v>
      </c>
      <c r="Z482" s="24" t="s">
        <v>660</v>
      </c>
    </row>
    <row r="483" spans="16:26" ht="12.75" hidden="1">
      <c r="P483">
        <v>518</v>
      </c>
      <c r="Q483" t="s">
        <v>1124</v>
      </c>
      <c r="R483">
        <v>16</v>
      </c>
      <c r="Z483" s="24" t="s">
        <v>661</v>
      </c>
    </row>
    <row r="484" spans="16:26" ht="12.75" hidden="1">
      <c r="P484">
        <v>519</v>
      </c>
      <c r="Q484" t="s">
        <v>920</v>
      </c>
      <c r="R484">
        <v>2</v>
      </c>
      <c r="Z484" s="24" t="s">
        <v>662</v>
      </c>
    </row>
    <row r="485" spans="16:26" ht="12.75" hidden="1">
      <c r="P485">
        <v>520</v>
      </c>
      <c r="Q485" t="s">
        <v>921</v>
      </c>
      <c r="R485">
        <v>13</v>
      </c>
      <c r="Z485" s="24" t="s">
        <v>663</v>
      </c>
    </row>
    <row r="486" spans="16:26" ht="12.75" hidden="1">
      <c r="P486">
        <v>521</v>
      </c>
      <c r="Q486" t="s">
        <v>1381</v>
      </c>
      <c r="R486">
        <v>2</v>
      </c>
      <c r="Z486" s="24" t="s">
        <v>664</v>
      </c>
    </row>
    <row r="487" spans="16:26" ht="12.75" hidden="1">
      <c r="P487">
        <v>522</v>
      </c>
      <c r="Q487" t="s">
        <v>1126</v>
      </c>
      <c r="R487">
        <v>17</v>
      </c>
      <c r="Z487" s="24" t="s">
        <v>665</v>
      </c>
    </row>
    <row r="488" spans="16:26" ht="12.75" hidden="1">
      <c r="P488">
        <v>523</v>
      </c>
      <c r="Q488" t="s">
        <v>1479</v>
      </c>
      <c r="R488">
        <v>19</v>
      </c>
      <c r="Z488" s="24" t="s">
        <v>666</v>
      </c>
    </row>
    <row r="489" spans="16:26" ht="12.75" hidden="1">
      <c r="P489">
        <v>524</v>
      </c>
      <c r="Q489" t="s">
        <v>1007</v>
      </c>
      <c r="R489">
        <v>10</v>
      </c>
      <c r="Z489" s="24" t="s">
        <v>667</v>
      </c>
    </row>
    <row r="490" spans="16:26" ht="12.75" hidden="1">
      <c r="P490">
        <v>525</v>
      </c>
      <c r="Q490" t="s">
        <v>1382</v>
      </c>
      <c r="R490">
        <v>13</v>
      </c>
      <c r="Z490" s="24" t="s">
        <v>668</v>
      </c>
    </row>
    <row r="491" spans="16:26" ht="12.75" hidden="1">
      <c r="P491">
        <v>526</v>
      </c>
      <c r="Q491" t="s">
        <v>1008</v>
      </c>
      <c r="R491">
        <v>2</v>
      </c>
      <c r="Z491" s="24" t="s">
        <v>669</v>
      </c>
    </row>
    <row r="492" spans="16:26" ht="12.75" hidden="1">
      <c r="P492">
        <v>527</v>
      </c>
      <c r="Q492" t="s">
        <v>1450</v>
      </c>
      <c r="R492">
        <v>2</v>
      </c>
      <c r="Z492" s="24" t="s">
        <v>670</v>
      </c>
    </row>
    <row r="493" spans="16:26" ht="12.75" hidden="1">
      <c r="P493">
        <v>528</v>
      </c>
      <c r="Q493" t="s">
        <v>1203</v>
      </c>
      <c r="R493">
        <v>17</v>
      </c>
      <c r="Z493" s="24" t="s">
        <v>671</v>
      </c>
    </row>
    <row r="494" spans="16:26" ht="12.75" hidden="1">
      <c r="P494">
        <v>530</v>
      </c>
      <c r="Q494" t="s">
        <v>1409</v>
      </c>
      <c r="R494">
        <v>4</v>
      </c>
      <c r="Z494" s="24" t="s">
        <v>672</v>
      </c>
    </row>
    <row r="495" spans="16:26" ht="12.75" hidden="1">
      <c r="P495">
        <v>531</v>
      </c>
      <c r="Q495" t="s">
        <v>1276</v>
      </c>
      <c r="R495">
        <v>18</v>
      </c>
      <c r="Z495" s="24" t="s">
        <v>673</v>
      </c>
    </row>
    <row r="496" spans="16:26" ht="12.75" hidden="1">
      <c r="P496">
        <v>533</v>
      </c>
      <c r="Q496" t="s">
        <v>1336</v>
      </c>
      <c r="R496">
        <v>1</v>
      </c>
      <c r="Z496" s="24" t="s">
        <v>674</v>
      </c>
    </row>
    <row r="497" spans="16:26" ht="12.75" hidden="1">
      <c r="P497">
        <v>534</v>
      </c>
      <c r="Q497" t="s">
        <v>1410</v>
      </c>
      <c r="R497">
        <v>16</v>
      </c>
      <c r="Z497" s="24" t="s">
        <v>675</v>
      </c>
    </row>
    <row r="498" spans="16:26" ht="12.75" hidden="1">
      <c r="P498">
        <v>535</v>
      </c>
      <c r="Q498" t="s">
        <v>1440</v>
      </c>
      <c r="R498">
        <v>16</v>
      </c>
      <c r="Z498" s="24" t="s">
        <v>676</v>
      </c>
    </row>
    <row r="499" spans="16:26" ht="12.75" hidden="1">
      <c r="P499">
        <v>536</v>
      </c>
      <c r="Q499" t="s">
        <v>1097</v>
      </c>
      <c r="R499">
        <v>1</v>
      </c>
      <c r="Z499" s="24" t="s">
        <v>677</v>
      </c>
    </row>
    <row r="500" spans="16:26" ht="12.75" hidden="1">
      <c r="P500">
        <v>537</v>
      </c>
      <c r="Q500" t="s">
        <v>1172</v>
      </c>
      <c r="R500">
        <v>13</v>
      </c>
      <c r="Z500" s="24" t="s">
        <v>678</v>
      </c>
    </row>
    <row r="501" spans="16:26" ht="12.75" hidden="1">
      <c r="P501">
        <v>538</v>
      </c>
      <c r="Q501" t="s">
        <v>1162</v>
      </c>
      <c r="R501">
        <v>8</v>
      </c>
      <c r="Z501" s="24" t="s">
        <v>679</v>
      </c>
    </row>
    <row r="502" spans="16:26" ht="12.75" hidden="1">
      <c r="P502">
        <v>539</v>
      </c>
      <c r="Q502" t="s">
        <v>1374</v>
      </c>
      <c r="R502">
        <v>1</v>
      </c>
      <c r="Z502" s="24" t="s">
        <v>680</v>
      </c>
    </row>
    <row r="503" spans="16:26" ht="12.75" hidden="1">
      <c r="P503">
        <v>540</v>
      </c>
      <c r="Q503" t="s">
        <v>1484</v>
      </c>
      <c r="R503">
        <v>1</v>
      </c>
      <c r="Z503" s="24" t="s">
        <v>681</v>
      </c>
    </row>
    <row r="504" spans="16:26" ht="12.75" hidden="1">
      <c r="P504">
        <v>541</v>
      </c>
      <c r="Q504" t="s">
        <v>1379</v>
      </c>
      <c r="R504">
        <v>1</v>
      </c>
      <c r="Z504" s="24" t="s">
        <v>682</v>
      </c>
    </row>
    <row r="505" spans="16:26" ht="12.75" hidden="1">
      <c r="P505">
        <v>542</v>
      </c>
      <c r="Q505" t="s">
        <v>843</v>
      </c>
      <c r="R505">
        <v>1</v>
      </c>
      <c r="Z505" s="24" t="s">
        <v>683</v>
      </c>
    </row>
    <row r="506" spans="16:26" ht="12.75" hidden="1">
      <c r="P506">
        <v>543</v>
      </c>
      <c r="Q506" t="s">
        <v>1478</v>
      </c>
      <c r="R506">
        <v>1</v>
      </c>
      <c r="Z506" s="24" t="s">
        <v>684</v>
      </c>
    </row>
    <row r="507" spans="16:26" ht="12.75" hidden="1">
      <c r="P507">
        <v>544</v>
      </c>
      <c r="Q507" t="s">
        <v>1178</v>
      </c>
      <c r="R507">
        <v>1</v>
      </c>
      <c r="Z507" s="24" t="s">
        <v>685</v>
      </c>
    </row>
    <row r="508" spans="16:26" ht="12.75" hidden="1">
      <c r="P508">
        <v>545</v>
      </c>
      <c r="Q508" t="s">
        <v>1225</v>
      </c>
      <c r="R508">
        <v>1</v>
      </c>
      <c r="Z508" s="24" t="s">
        <v>686</v>
      </c>
    </row>
    <row r="509" spans="16:26" ht="12.75" hidden="1">
      <c r="P509">
        <v>547</v>
      </c>
      <c r="Q509" t="s">
        <v>948</v>
      </c>
      <c r="R509">
        <v>1</v>
      </c>
      <c r="Z509" s="24" t="s">
        <v>687</v>
      </c>
    </row>
    <row r="510" spans="16:26" ht="12.75" hidden="1">
      <c r="P510">
        <v>548</v>
      </c>
      <c r="Q510" t="s">
        <v>837</v>
      </c>
      <c r="R510">
        <v>1</v>
      </c>
      <c r="Z510" s="24" t="s">
        <v>688</v>
      </c>
    </row>
    <row r="511" spans="16:26" ht="12.75" hidden="1">
      <c r="P511">
        <v>549</v>
      </c>
      <c r="Q511" t="s">
        <v>1213</v>
      </c>
      <c r="R511">
        <v>1</v>
      </c>
      <c r="Z511" s="24" t="s">
        <v>689</v>
      </c>
    </row>
    <row r="512" spans="16:26" ht="12.75" hidden="1">
      <c r="P512">
        <v>550</v>
      </c>
      <c r="Q512" t="s">
        <v>1134</v>
      </c>
      <c r="R512">
        <v>1</v>
      </c>
      <c r="Z512" s="24" t="s">
        <v>690</v>
      </c>
    </row>
    <row r="513" spans="16:26" ht="12.75" hidden="1">
      <c r="P513">
        <v>551</v>
      </c>
      <c r="Q513" t="s">
        <v>1108</v>
      </c>
      <c r="R513">
        <v>1</v>
      </c>
      <c r="Z513" s="24" t="s">
        <v>691</v>
      </c>
    </row>
    <row r="514" spans="16:26" ht="12.75" hidden="1">
      <c r="P514">
        <v>552</v>
      </c>
      <c r="Q514" t="s">
        <v>1057</v>
      </c>
      <c r="R514">
        <v>2</v>
      </c>
      <c r="Z514" s="24" t="s">
        <v>692</v>
      </c>
    </row>
    <row r="515" spans="16:26" ht="12.75" hidden="1">
      <c r="P515">
        <v>553</v>
      </c>
      <c r="Q515" t="s">
        <v>1165</v>
      </c>
      <c r="R515">
        <v>2</v>
      </c>
      <c r="Z515" s="24" t="s">
        <v>693</v>
      </c>
    </row>
    <row r="516" spans="16:26" ht="12.75" hidden="1">
      <c r="P516">
        <v>554</v>
      </c>
      <c r="Q516" t="s">
        <v>1421</v>
      </c>
      <c r="R516">
        <v>2</v>
      </c>
      <c r="Z516" s="24" t="s">
        <v>694</v>
      </c>
    </row>
    <row r="517" spans="16:26" ht="12.75" hidden="1">
      <c r="P517">
        <v>555</v>
      </c>
      <c r="Q517" t="s">
        <v>887</v>
      </c>
      <c r="R517">
        <v>3</v>
      </c>
      <c r="Z517" s="24" t="s">
        <v>695</v>
      </c>
    </row>
    <row r="518" spans="16:26" ht="12.75" hidden="1">
      <c r="P518">
        <v>556</v>
      </c>
      <c r="Q518" t="s">
        <v>989</v>
      </c>
      <c r="R518">
        <v>4</v>
      </c>
      <c r="Z518" s="24" t="s">
        <v>696</v>
      </c>
    </row>
    <row r="519" spans="16:26" ht="12.75" hidden="1">
      <c r="P519">
        <v>557</v>
      </c>
      <c r="Q519" t="s">
        <v>912</v>
      </c>
      <c r="R519">
        <v>4</v>
      </c>
      <c r="Z519" s="24" t="s">
        <v>697</v>
      </c>
    </row>
    <row r="520" spans="16:26" ht="12.75" hidden="1">
      <c r="P520">
        <v>558</v>
      </c>
      <c r="Q520" t="s">
        <v>1428</v>
      </c>
      <c r="R520">
        <v>5</v>
      </c>
      <c r="Z520" s="24" t="s">
        <v>698</v>
      </c>
    </row>
    <row r="521" spans="16:26" ht="12.75" hidden="1">
      <c r="P521">
        <v>559</v>
      </c>
      <c r="Q521" t="s">
        <v>1223</v>
      </c>
      <c r="R521">
        <v>6</v>
      </c>
      <c r="Z521" s="24" t="s">
        <v>699</v>
      </c>
    </row>
    <row r="522" spans="16:26" ht="12.75" hidden="1">
      <c r="P522">
        <v>560</v>
      </c>
      <c r="Q522" t="s">
        <v>964</v>
      </c>
      <c r="R522">
        <v>6</v>
      </c>
      <c r="Z522" s="24" t="s">
        <v>700</v>
      </c>
    </row>
    <row r="523" spans="16:26" ht="12.75" hidden="1">
      <c r="P523">
        <v>561</v>
      </c>
      <c r="Q523" t="s">
        <v>1291</v>
      </c>
      <c r="R523">
        <v>6</v>
      </c>
      <c r="Z523" s="24" t="s">
        <v>701</v>
      </c>
    </row>
    <row r="524" spans="16:26" ht="12.75" hidden="1">
      <c r="P524">
        <v>562</v>
      </c>
      <c r="Q524" t="s">
        <v>1105</v>
      </c>
      <c r="R524">
        <v>7</v>
      </c>
      <c r="Z524" s="24" t="s">
        <v>702</v>
      </c>
    </row>
    <row r="525" spans="16:26" ht="12.75" hidden="1">
      <c r="P525">
        <v>564</v>
      </c>
      <c r="Q525" t="s">
        <v>1535</v>
      </c>
      <c r="R525">
        <v>7</v>
      </c>
      <c r="Z525" s="24" t="s">
        <v>703</v>
      </c>
    </row>
    <row r="526" spans="16:26" ht="12.75" hidden="1">
      <c r="P526">
        <v>565</v>
      </c>
      <c r="Q526" t="s">
        <v>1517</v>
      </c>
      <c r="R526">
        <v>7</v>
      </c>
      <c r="Z526" s="24" t="s">
        <v>704</v>
      </c>
    </row>
    <row r="527" spans="16:26" ht="12.75" hidden="1">
      <c r="P527">
        <v>566</v>
      </c>
      <c r="Q527" t="s">
        <v>1519</v>
      </c>
      <c r="R527">
        <v>7</v>
      </c>
      <c r="Z527" s="24" t="s">
        <v>705</v>
      </c>
    </row>
    <row r="528" spans="16:26" ht="12.75" hidden="1">
      <c r="P528">
        <v>567</v>
      </c>
      <c r="Q528" t="s">
        <v>1138</v>
      </c>
      <c r="R528">
        <v>12</v>
      </c>
      <c r="Z528" s="24" t="s">
        <v>706</v>
      </c>
    </row>
    <row r="529" spans="16:26" ht="12.75" hidden="1">
      <c r="P529">
        <v>568</v>
      </c>
      <c r="Q529" t="s">
        <v>1455</v>
      </c>
      <c r="R529">
        <v>12</v>
      </c>
      <c r="Z529" s="24" t="s">
        <v>707</v>
      </c>
    </row>
    <row r="530" spans="16:26" ht="12.75" hidden="1">
      <c r="P530">
        <v>569</v>
      </c>
      <c r="Q530" t="s">
        <v>1312</v>
      </c>
      <c r="R530">
        <v>12</v>
      </c>
      <c r="Z530" s="24" t="s">
        <v>708</v>
      </c>
    </row>
    <row r="531" spans="16:26" ht="12.75" hidden="1">
      <c r="P531">
        <v>570</v>
      </c>
      <c r="Q531" t="s">
        <v>1247</v>
      </c>
      <c r="R531">
        <v>12</v>
      </c>
      <c r="Z531" s="24" t="s">
        <v>709</v>
      </c>
    </row>
    <row r="532" spans="16:26" ht="12.75" hidden="1">
      <c r="P532">
        <v>571</v>
      </c>
      <c r="Q532" t="s">
        <v>1031</v>
      </c>
      <c r="R532">
        <v>13</v>
      </c>
      <c r="Z532" s="24" t="s">
        <v>710</v>
      </c>
    </row>
    <row r="533" spans="16:26" ht="12.75" hidden="1">
      <c r="P533">
        <v>572</v>
      </c>
      <c r="Q533" t="s">
        <v>1164</v>
      </c>
      <c r="R533">
        <v>13</v>
      </c>
      <c r="Z533" s="24" t="s">
        <v>711</v>
      </c>
    </row>
    <row r="534" spans="16:26" ht="12.75" hidden="1">
      <c r="P534">
        <v>573</v>
      </c>
      <c r="Q534" t="s">
        <v>1179</v>
      </c>
      <c r="R534">
        <v>13</v>
      </c>
      <c r="Z534" s="24" t="s">
        <v>712</v>
      </c>
    </row>
    <row r="535" spans="16:26" ht="12.75" hidden="1">
      <c r="P535">
        <v>574</v>
      </c>
      <c r="Q535" t="s">
        <v>1181</v>
      </c>
      <c r="R535">
        <v>13</v>
      </c>
      <c r="Z535" s="24" t="s">
        <v>713</v>
      </c>
    </row>
    <row r="536" spans="16:26" ht="12.75" hidden="1">
      <c r="P536">
        <v>575</v>
      </c>
      <c r="Q536" t="s">
        <v>852</v>
      </c>
      <c r="R536">
        <v>13</v>
      </c>
      <c r="Z536" s="24" t="s">
        <v>714</v>
      </c>
    </row>
    <row r="537" spans="16:26" ht="12.75" hidden="1">
      <c r="P537">
        <v>576</v>
      </c>
      <c r="Q537" t="s">
        <v>1701</v>
      </c>
      <c r="R537">
        <v>14</v>
      </c>
      <c r="Z537" s="24" t="s">
        <v>715</v>
      </c>
    </row>
    <row r="538" spans="16:26" ht="12.75" hidden="1">
      <c r="P538">
        <v>578</v>
      </c>
      <c r="Q538" t="s">
        <v>1315</v>
      </c>
      <c r="R538">
        <v>14</v>
      </c>
      <c r="Z538" s="24" t="s">
        <v>716</v>
      </c>
    </row>
    <row r="539" spans="16:26" ht="12.75" hidden="1">
      <c r="P539">
        <v>579</v>
      </c>
      <c r="Q539" t="s">
        <v>1326</v>
      </c>
      <c r="R539">
        <v>14</v>
      </c>
      <c r="Z539" s="24" t="s">
        <v>717</v>
      </c>
    </row>
    <row r="540" spans="16:26" ht="12.75" hidden="1">
      <c r="P540">
        <v>581</v>
      </c>
      <c r="Q540" t="s">
        <v>1088</v>
      </c>
      <c r="R540">
        <v>15</v>
      </c>
      <c r="Z540" s="24" t="s">
        <v>718</v>
      </c>
    </row>
    <row r="541" spans="16:26" ht="12.75" hidden="1">
      <c r="P541">
        <v>582</v>
      </c>
      <c r="Q541" t="s">
        <v>1245</v>
      </c>
      <c r="R541">
        <v>15</v>
      </c>
      <c r="Z541" s="24" t="s">
        <v>719</v>
      </c>
    </row>
    <row r="542" spans="16:26" ht="12.75" hidden="1">
      <c r="P542">
        <v>583</v>
      </c>
      <c r="Q542" t="s">
        <v>1181</v>
      </c>
      <c r="R542">
        <v>16</v>
      </c>
      <c r="Z542" s="24" t="s">
        <v>720</v>
      </c>
    </row>
    <row r="543" spans="16:26" ht="12.75" hidden="1">
      <c r="P543">
        <v>584</v>
      </c>
      <c r="Q543" t="s">
        <v>1407</v>
      </c>
      <c r="R543">
        <v>16</v>
      </c>
      <c r="Z543" s="24" t="s">
        <v>721</v>
      </c>
    </row>
    <row r="544" spans="16:26" ht="12.75" hidden="1">
      <c r="P544">
        <v>585</v>
      </c>
      <c r="Q544" t="s">
        <v>1217</v>
      </c>
      <c r="R544">
        <v>17</v>
      </c>
      <c r="Z544" s="24" t="s">
        <v>722</v>
      </c>
    </row>
    <row r="545" spans="16:26" ht="12.75" hidden="1">
      <c r="P545">
        <v>586</v>
      </c>
      <c r="Q545" t="s">
        <v>1463</v>
      </c>
      <c r="R545">
        <v>17</v>
      </c>
      <c r="Z545" s="24" t="s">
        <v>723</v>
      </c>
    </row>
    <row r="546" spans="16:26" ht="12.75" hidden="1">
      <c r="P546">
        <v>587</v>
      </c>
      <c r="Q546" t="s">
        <v>1527</v>
      </c>
      <c r="R546">
        <v>17</v>
      </c>
      <c r="Z546" s="24" t="s">
        <v>724</v>
      </c>
    </row>
    <row r="547" spans="16:26" ht="12.75" hidden="1">
      <c r="P547">
        <v>588</v>
      </c>
      <c r="Q547" t="s">
        <v>892</v>
      </c>
      <c r="R547">
        <v>17</v>
      </c>
      <c r="Z547" s="24" t="s">
        <v>725</v>
      </c>
    </row>
    <row r="548" spans="16:26" ht="12.75" hidden="1">
      <c r="P548">
        <v>589</v>
      </c>
      <c r="Q548" t="s">
        <v>1093</v>
      </c>
      <c r="R548">
        <v>17</v>
      </c>
      <c r="Z548" s="24" t="s">
        <v>726</v>
      </c>
    </row>
    <row r="549" spans="16:26" ht="12.75" hidden="1">
      <c r="P549">
        <v>590</v>
      </c>
      <c r="Q549" t="s">
        <v>1442</v>
      </c>
      <c r="R549">
        <v>17</v>
      </c>
      <c r="Z549" s="24" t="s">
        <v>727</v>
      </c>
    </row>
    <row r="550" spans="16:26" ht="12.75" hidden="1">
      <c r="P550">
        <v>591</v>
      </c>
      <c r="Q550" t="s">
        <v>1472</v>
      </c>
      <c r="R550">
        <v>17</v>
      </c>
      <c r="Z550" s="24" t="s">
        <v>728</v>
      </c>
    </row>
    <row r="551" spans="16:26" ht="12.75" hidden="1">
      <c r="P551">
        <v>592</v>
      </c>
      <c r="Q551" t="s">
        <v>1110</v>
      </c>
      <c r="R551">
        <v>17</v>
      </c>
      <c r="Z551" s="24" t="s">
        <v>729</v>
      </c>
    </row>
    <row r="552" spans="16:26" ht="12.75" hidden="1">
      <c r="P552">
        <v>593</v>
      </c>
      <c r="Q552" t="s">
        <v>1347</v>
      </c>
      <c r="R552">
        <v>17</v>
      </c>
      <c r="Z552" s="24" t="s">
        <v>730</v>
      </c>
    </row>
    <row r="553" spans="16:26" ht="12.75" hidden="1">
      <c r="P553">
        <v>595</v>
      </c>
      <c r="Q553" t="s">
        <v>1202</v>
      </c>
      <c r="R553">
        <v>17</v>
      </c>
      <c r="Z553" s="24" t="s">
        <v>731</v>
      </c>
    </row>
    <row r="554" spans="16:26" ht="12.75" hidden="1">
      <c r="P554">
        <v>596</v>
      </c>
      <c r="Q554" t="s">
        <v>1061</v>
      </c>
      <c r="R554">
        <v>18</v>
      </c>
      <c r="Z554" s="24" t="s">
        <v>732</v>
      </c>
    </row>
    <row r="555" spans="16:26" ht="12.75" hidden="1">
      <c r="P555">
        <v>597</v>
      </c>
      <c r="Q555" t="s">
        <v>1861</v>
      </c>
      <c r="R555">
        <v>18</v>
      </c>
      <c r="Z555" s="24" t="s">
        <v>733</v>
      </c>
    </row>
    <row r="556" spans="16:26" ht="12.75" hidden="1">
      <c r="P556">
        <v>598</v>
      </c>
      <c r="Q556" t="s">
        <v>1899</v>
      </c>
      <c r="R556">
        <v>19</v>
      </c>
      <c r="Z556" s="24" t="s">
        <v>734</v>
      </c>
    </row>
    <row r="557" spans="16:26" ht="12.75" hidden="1">
      <c r="P557">
        <v>599</v>
      </c>
      <c r="Q557" t="s">
        <v>1054</v>
      </c>
      <c r="R557">
        <v>19</v>
      </c>
      <c r="Z557" s="24" t="s">
        <v>735</v>
      </c>
    </row>
    <row r="558" spans="16:26" ht="12.75" hidden="1">
      <c r="P558">
        <v>600</v>
      </c>
      <c r="Q558" t="s">
        <v>1166</v>
      </c>
      <c r="R558">
        <v>19</v>
      </c>
      <c r="Z558" s="24" t="s">
        <v>736</v>
      </c>
    </row>
    <row r="559" spans="16:26" ht="12.75" hidden="1">
      <c r="P559">
        <v>601</v>
      </c>
      <c r="Q559" t="s">
        <v>997</v>
      </c>
      <c r="R559">
        <v>19</v>
      </c>
      <c r="Z559" s="24" t="s">
        <v>737</v>
      </c>
    </row>
    <row r="560" spans="16:26" ht="12.75" hidden="1">
      <c r="P560">
        <v>602</v>
      </c>
      <c r="Q560" t="s">
        <v>1755</v>
      </c>
      <c r="R560">
        <v>19</v>
      </c>
      <c r="Z560" s="24" t="s">
        <v>738</v>
      </c>
    </row>
    <row r="561" spans="16:26" ht="12.75" hidden="1">
      <c r="P561">
        <v>603</v>
      </c>
      <c r="Q561" t="s">
        <v>1212</v>
      </c>
      <c r="R561">
        <v>20</v>
      </c>
      <c r="Z561" s="24" t="s">
        <v>739</v>
      </c>
    </row>
    <row r="562" spans="16:26" ht="12.75" hidden="1">
      <c r="P562">
        <v>604</v>
      </c>
      <c r="Q562" t="s">
        <v>1505</v>
      </c>
      <c r="R562">
        <v>20</v>
      </c>
      <c r="Z562" s="24" t="s">
        <v>740</v>
      </c>
    </row>
    <row r="563" spans="16:26" ht="12.75" hidden="1">
      <c r="P563">
        <v>605</v>
      </c>
      <c r="Q563" t="s">
        <v>1236</v>
      </c>
      <c r="R563">
        <v>20</v>
      </c>
      <c r="Z563" s="24" t="s">
        <v>741</v>
      </c>
    </row>
    <row r="564" spans="16:26" ht="12.75" hidden="1">
      <c r="P564">
        <v>606</v>
      </c>
      <c r="Q564" t="s">
        <v>1322</v>
      </c>
      <c r="R564">
        <v>20</v>
      </c>
      <c r="Z564" s="24" t="s">
        <v>742</v>
      </c>
    </row>
    <row r="565" spans="16:26" ht="12.75" hidden="1">
      <c r="P565">
        <v>607</v>
      </c>
      <c r="Q565" t="s">
        <v>1358</v>
      </c>
      <c r="R565">
        <v>20</v>
      </c>
      <c r="Z565" s="24" t="s">
        <v>743</v>
      </c>
    </row>
    <row r="566" spans="16:26" ht="12.75" hidden="1">
      <c r="P566">
        <v>608</v>
      </c>
      <c r="Q566" t="s">
        <v>1480</v>
      </c>
      <c r="R566">
        <v>20</v>
      </c>
      <c r="Z566" s="24" t="s">
        <v>744</v>
      </c>
    </row>
    <row r="567" spans="16:26" ht="12.75" hidden="1">
      <c r="P567">
        <v>609</v>
      </c>
      <c r="Q567" t="s">
        <v>1219</v>
      </c>
      <c r="R567">
        <v>14</v>
      </c>
      <c r="Z567" s="24" t="s">
        <v>745</v>
      </c>
    </row>
    <row r="568" spans="16:26" ht="12.75" hidden="1">
      <c r="P568">
        <v>610</v>
      </c>
      <c r="Q568" t="s">
        <v>1528</v>
      </c>
      <c r="R568">
        <v>16</v>
      </c>
      <c r="Z568" s="24" t="s">
        <v>746</v>
      </c>
    </row>
    <row r="569" spans="16:26" ht="12.75" hidden="1">
      <c r="P569">
        <v>612</v>
      </c>
      <c r="Q569" t="s">
        <v>1289</v>
      </c>
      <c r="R569">
        <v>16</v>
      </c>
      <c r="Z569" s="24" t="s">
        <v>747</v>
      </c>
    </row>
    <row r="570" spans="16:26" ht="12.75" hidden="1">
      <c r="P570">
        <v>614</v>
      </c>
      <c r="Q570" t="s">
        <v>1536</v>
      </c>
      <c r="R570">
        <v>14</v>
      </c>
      <c r="Z570" s="24" t="s">
        <v>748</v>
      </c>
    </row>
    <row r="571" spans="16:26" ht="12.75" hidden="1">
      <c r="P571">
        <v>616</v>
      </c>
      <c r="Q571" t="s">
        <v>1508</v>
      </c>
      <c r="R571">
        <v>6</v>
      </c>
      <c r="Z571" s="24" t="s">
        <v>749</v>
      </c>
    </row>
    <row r="572" spans="16:26" ht="12.75" hidden="1">
      <c r="P572">
        <v>617</v>
      </c>
      <c r="Q572" t="s">
        <v>977</v>
      </c>
      <c r="R572">
        <v>15</v>
      </c>
      <c r="Z572" s="24" t="s">
        <v>750</v>
      </c>
    </row>
    <row r="573" spans="16:26" ht="12.75" hidden="1">
      <c r="P573">
        <v>618</v>
      </c>
      <c r="Q573" t="s">
        <v>1311</v>
      </c>
      <c r="R573">
        <v>6</v>
      </c>
      <c r="Z573" s="24" t="s">
        <v>751</v>
      </c>
    </row>
    <row r="574" spans="16:26" ht="12.75" hidden="1">
      <c r="P574">
        <v>619</v>
      </c>
      <c r="Q574" t="s">
        <v>1329</v>
      </c>
      <c r="R574">
        <v>18</v>
      </c>
      <c r="Z574" s="24" t="s">
        <v>752</v>
      </c>
    </row>
    <row r="575" spans="16:26" ht="12.75" hidden="1">
      <c r="P575">
        <v>620</v>
      </c>
      <c r="Q575" t="s">
        <v>1320</v>
      </c>
      <c r="R575">
        <v>20</v>
      </c>
      <c r="Z575" s="24" t="s">
        <v>753</v>
      </c>
    </row>
    <row r="576" spans="16:26" ht="12.75" hidden="1">
      <c r="P576">
        <v>621</v>
      </c>
      <c r="Q576" t="s">
        <v>947</v>
      </c>
      <c r="R576">
        <v>15</v>
      </c>
      <c r="Z576" s="24" t="s">
        <v>754</v>
      </c>
    </row>
    <row r="577" spans="16:26" ht="12.75" hidden="1">
      <c r="P577">
        <v>622</v>
      </c>
      <c r="Q577" t="s">
        <v>880</v>
      </c>
      <c r="R577">
        <v>13</v>
      </c>
      <c r="Z577" s="24" t="s">
        <v>755</v>
      </c>
    </row>
    <row r="578" spans="16:26" ht="12.75" hidden="1">
      <c r="P578">
        <v>623</v>
      </c>
      <c r="Q578" t="s">
        <v>1060</v>
      </c>
      <c r="R578">
        <v>4</v>
      </c>
      <c r="Z578" s="24" t="s">
        <v>756</v>
      </c>
    </row>
    <row r="579" spans="16:26" ht="12.75" hidden="1">
      <c r="P579">
        <v>624</v>
      </c>
      <c r="Q579" t="s">
        <v>885</v>
      </c>
      <c r="R579">
        <v>8</v>
      </c>
      <c r="Z579" s="24" t="s">
        <v>757</v>
      </c>
    </row>
    <row r="580" spans="16:26" ht="12.75" hidden="1">
      <c r="P580">
        <v>625</v>
      </c>
      <c r="Q580" t="s">
        <v>854</v>
      </c>
      <c r="R580">
        <v>13</v>
      </c>
      <c r="Z580" s="24" t="s">
        <v>758</v>
      </c>
    </row>
    <row r="581" spans="16:26" ht="12.75" hidden="1">
      <c r="P581">
        <v>626</v>
      </c>
      <c r="Q581" t="s">
        <v>1112</v>
      </c>
      <c r="R581">
        <v>15</v>
      </c>
      <c r="Z581" s="24" t="s">
        <v>759</v>
      </c>
    </row>
    <row r="582" spans="16:26" ht="12.75" hidden="1">
      <c r="P582">
        <v>628</v>
      </c>
      <c r="Q582" t="s">
        <v>1350</v>
      </c>
      <c r="R582">
        <v>16</v>
      </c>
      <c r="Z582" s="24" t="s">
        <v>760</v>
      </c>
    </row>
    <row r="583" spans="16:26" ht="12.75" hidden="1">
      <c r="P583">
        <v>629</v>
      </c>
      <c r="Q583" t="s">
        <v>1029</v>
      </c>
      <c r="R583">
        <v>18</v>
      </c>
      <c r="Z583" s="24" t="s">
        <v>761</v>
      </c>
    </row>
    <row r="584" spans="16:26" ht="12.75" hidden="1">
      <c r="P584">
        <v>631</v>
      </c>
      <c r="Q584" t="s">
        <v>1325</v>
      </c>
      <c r="R584">
        <v>18</v>
      </c>
      <c r="Z584" s="24" t="s">
        <v>762</v>
      </c>
    </row>
    <row r="585" ht="12.75" hidden="1">
      <c r="Z585" s="24" t="s">
        <v>763</v>
      </c>
    </row>
    <row r="586" ht="12.75" hidden="1">
      <c r="Z586" s="24" t="s">
        <v>764</v>
      </c>
    </row>
    <row r="587" ht="12.75" hidden="1">
      <c r="Z587" s="24" t="s">
        <v>765</v>
      </c>
    </row>
    <row r="588" ht="12.75" hidden="1">
      <c r="Z588" s="24" t="s">
        <v>766</v>
      </c>
    </row>
    <row r="589" ht="12.75" hidden="1">
      <c r="Z589" s="24" t="s">
        <v>767</v>
      </c>
    </row>
    <row r="590" ht="12.75" hidden="1">
      <c r="Z590" s="24" t="s">
        <v>768</v>
      </c>
    </row>
    <row r="591" ht="12.75" hidden="1">
      <c r="Z591" s="24" t="s">
        <v>769</v>
      </c>
    </row>
    <row r="592" ht="12.75" hidden="1">
      <c r="Z592" s="24" t="s">
        <v>770</v>
      </c>
    </row>
    <row r="593" ht="12.75" hidden="1">
      <c r="Z593" s="24" t="s">
        <v>771</v>
      </c>
    </row>
    <row r="594" ht="12.75" hidden="1">
      <c r="Z594" s="24" t="s">
        <v>772</v>
      </c>
    </row>
    <row r="595" ht="12.75" hidden="1">
      <c r="Z595" s="24" t="s">
        <v>773</v>
      </c>
    </row>
    <row r="596" ht="12.75" hidden="1">
      <c r="Z596" s="24" t="s">
        <v>774</v>
      </c>
    </row>
    <row r="597" ht="12.75" hidden="1">
      <c r="Z597" s="24" t="s">
        <v>775</v>
      </c>
    </row>
    <row r="598" ht="12.75" hidden="1">
      <c r="Z598" s="24" t="s">
        <v>776</v>
      </c>
    </row>
    <row r="599" ht="12.75" hidden="1">
      <c r="Z599" s="24" t="s">
        <v>777</v>
      </c>
    </row>
    <row r="600" ht="12.75" hidden="1">
      <c r="Z600" s="24" t="s">
        <v>778</v>
      </c>
    </row>
    <row r="601" ht="12.75" hidden="1">
      <c r="Z601" s="24" t="s">
        <v>779</v>
      </c>
    </row>
    <row r="602" ht="12.75" hidden="1">
      <c r="Z602" s="24" t="s">
        <v>780</v>
      </c>
    </row>
    <row r="603" ht="12.75" hidden="1">
      <c r="Z603" s="24" t="s">
        <v>781</v>
      </c>
    </row>
    <row r="604" ht="12.75" hidden="1">
      <c r="Z604" s="24" t="s">
        <v>782</v>
      </c>
    </row>
    <row r="605" ht="12.75" hidden="1">
      <c r="Z605" s="24" t="s">
        <v>783</v>
      </c>
    </row>
    <row r="606" ht="12.75" hidden="1">
      <c r="Z606" s="24" t="s">
        <v>784</v>
      </c>
    </row>
    <row r="607" ht="12.75" hidden="1">
      <c r="Z607" s="24" t="s">
        <v>785</v>
      </c>
    </row>
    <row r="608" ht="12.75" hidden="1">
      <c r="Z608" s="24" t="s">
        <v>786</v>
      </c>
    </row>
    <row r="609" ht="12.75" hidden="1">
      <c r="Z609" s="24" t="s">
        <v>787</v>
      </c>
    </row>
    <row r="610" ht="12.75" hidden="1">
      <c r="Z610" s="24" t="s">
        <v>788</v>
      </c>
    </row>
    <row r="611" ht="12.75" hidden="1">
      <c r="Z611" s="24" t="s">
        <v>789</v>
      </c>
    </row>
    <row r="612" ht="12.75" hidden="1">
      <c r="Z612" s="24" t="s">
        <v>790</v>
      </c>
    </row>
    <row r="613" ht="12.75" hidden="1">
      <c r="Z613" s="24" t="s">
        <v>791</v>
      </c>
    </row>
    <row r="614" ht="12.75" hidden="1">
      <c r="Z614" s="24" t="s">
        <v>792</v>
      </c>
    </row>
    <row r="615" ht="12.75" hidden="1">
      <c r="Z615" s="24" t="s">
        <v>793</v>
      </c>
    </row>
    <row r="616" ht="12.75" hidden="1">
      <c r="Z616" s="24" t="s">
        <v>794</v>
      </c>
    </row>
    <row r="617" ht="12.75" hidden="1">
      <c r="Z617" s="24" t="s">
        <v>795</v>
      </c>
    </row>
    <row r="618" ht="12.75" hidden="1">
      <c r="Z618" s="24" t="s">
        <v>796</v>
      </c>
    </row>
    <row r="619" ht="12.75" hidden="1">
      <c r="Z619" s="24" t="s">
        <v>797</v>
      </c>
    </row>
    <row r="620" ht="12.75" hidden="1">
      <c r="Z620" s="24" t="s">
        <v>798</v>
      </c>
    </row>
    <row r="621" ht="12.75" hidden="1">
      <c r="Z621" s="24" t="s">
        <v>799</v>
      </c>
    </row>
    <row r="622" ht="12.75" hidden="1">
      <c r="Z622" s="24" t="s">
        <v>800</v>
      </c>
    </row>
    <row r="623" ht="12.75" hidden="1">
      <c r="Z623" s="24" t="s">
        <v>801</v>
      </c>
    </row>
    <row r="624" ht="12.75" hidden="1">
      <c r="Z624" s="24" t="s">
        <v>802</v>
      </c>
    </row>
    <row r="625" ht="12.75" hidden="1">
      <c r="Z625" s="24" t="s">
        <v>803</v>
      </c>
    </row>
    <row r="626" ht="12.75" hidden="1">
      <c r="Z626" s="24" t="s">
        <v>804</v>
      </c>
    </row>
    <row r="627" ht="12.75" hidden="1">
      <c r="Z627" s="24" t="s">
        <v>805</v>
      </c>
    </row>
    <row r="628" ht="12.75" hidden="1">
      <c r="Z628" s="24" t="s">
        <v>806</v>
      </c>
    </row>
    <row r="629" ht="12.75" hidden="1">
      <c r="Z629" s="24" t="s">
        <v>807</v>
      </c>
    </row>
    <row r="630" ht="12.75" hidden="1">
      <c r="Z630" s="24" t="s">
        <v>808</v>
      </c>
    </row>
    <row r="631" ht="12.75" hidden="1">
      <c r="Z631" s="24" t="s">
        <v>809</v>
      </c>
    </row>
    <row r="632" ht="12.75" hidden="1">
      <c r="Z632" s="24" t="s">
        <v>810</v>
      </c>
    </row>
    <row r="633" ht="12.75" hidden="1">
      <c r="Z633" s="24" t="s">
        <v>811</v>
      </c>
    </row>
    <row r="634" ht="12.75" hidden="1">
      <c r="Z634" s="24" t="s">
        <v>812</v>
      </c>
    </row>
    <row r="635" ht="12.75" hidden="1">
      <c r="Z635" s="24" t="s">
        <v>813</v>
      </c>
    </row>
    <row r="636" ht="12.75" hidden="1">
      <c r="Z636" s="24" t="s">
        <v>814</v>
      </c>
    </row>
    <row r="637" ht="12.75" hidden="1">
      <c r="Z637" s="24" t="s">
        <v>815</v>
      </c>
    </row>
    <row r="638" ht="12.75" hidden="1">
      <c r="Z638" s="24" t="s">
        <v>816</v>
      </c>
    </row>
    <row r="639" ht="12.75" hidden="1">
      <c r="Z639" s="24" t="s">
        <v>817</v>
      </c>
    </row>
    <row r="640" ht="12.75" hidden="1">
      <c r="Z640" s="24" t="s">
        <v>818</v>
      </c>
    </row>
    <row r="641" ht="12.75" hidden="1">
      <c r="Z641" s="24" t="s">
        <v>819</v>
      </c>
    </row>
    <row r="642" ht="12.75" hidden="1">
      <c r="Z642" s="24" t="s">
        <v>820</v>
      </c>
    </row>
    <row r="643" ht="12.75" hidden="1">
      <c r="Z643" s="24" t="s">
        <v>821</v>
      </c>
    </row>
    <row r="644" ht="12.75" hidden="1">
      <c r="Z644" s="24" t="s">
        <v>823</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A1:B2"/>
    <mergeCell ref="E5:F5"/>
    <mergeCell ref="F9:N9"/>
    <mergeCell ref="K12:N12"/>
    <mergeCell ref="I39:N40"/>
    <mergeCell ref="H5:I5"/>
    <mergeCell ref="J5:N7"/>
    <mergeCell ref="A3:N3"/>
    <mergeCell ref="A5:D5"/>
    <mergeCell ref="D37:G37"/>
    <mergeCell ref="I51:N52"/>
    <mergeCell ref="A25:B25"/>
    <mergeCell ref="A27:B27"/>
    <mergeCell ref="C25:L25"/>
    <mergeCell ref="C33:J33"/>
    <mergeCell ref="A33:B33"/>
    <mergeCell ref="A37:B37"/>
    <mergeCell ref="A35:B35"/>
    <mergeCell ref="A29:B29"/>
    <mergeCell ref="D49:G50"/>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1943</v>
      </c>
      <c r="B1" s="273"/>
      <c r="C1" s="107" t="s">
        <v>842</v>
      </c>
      <c r="D1" s="104" t="s">
        <v>1016</v>
      </c>
      <c r="E1" s="104" t="s">
        <v>154</v>
      </c>
      <c r="F1" s="125" t="s">
        <v>987</v>
      </c>
      <c r="G1" s="104" t="s">
        <v>840</v>
      </c>
      <c r="H1" s="125" t="s">
        <v>839</v>
      </c>
      <c r="I1" s="104" t="s">
        <v>1069</v>
      </c>
      <c r="J1" s="105"/>
      <c r="K1" s="63"/>
      <c r="Q1" s="3">
        <f>IF(OR(MIN(K10:L122)&lt;0,MAX(K10:L122)&gt;0),1,0)</f>
        <v>1</v>
      </c>
      <c r="R1" s="207" t="s">
        <v>2473</v>
      </c>
    </row>
    <row r="2" spans="1:18" ht="19.5" customHeight="1" thickBot="1">
      <c r="A2" s="274"/>
      <c r="B2" s="275"/>
      <c r="C2" s="108" t="s">
        <v>1079</v>
      </c>
      <c r="D2" s="109" t="s">
        <v>915</v>
      </c>
      <c r="E2" s="109" t="s">
        <v>1161</v>
      </c>
      <c r="F2" s="109" t="s">
        <v>828</v>
      </c>
      <c r="G2" s="109" t="s">
        <v>982</v>
      </c>
      <c r="H2" s="109" t="s">
        <v>902</v>
      </c>
      <c r="I2" s="110" t="s">
        <v>845</v>
      </c>
      <c r="J2" s="106"/>
      <c r="K2" s="26"/>
      <c r="L2"/>
      <c r="Q2" s="33">
        <f>IF(OR(MIN(K10:K122)&lt;0,MAX(K10:K122)&gt;0),1,0)</f>
        <v>1</v>
      </c>
      <c r="R2" s="207" t="s">
        <v>2317</v>
      </c>
    </row>
    <row r="3" spans="1:18" ht="19.5" customHeight="1">
      <c r="A3" s="511" t="s">
        <v>1013</v>
      </c>
      <c r="B3" s="512"/>
      <c r="C3" s="512"/>
      <c r="D3" s="512"/>
      <c r="E3" s="512"/>
      <c r="F3" s="512"/>
      <c r="G3" s="512"/>
      <c r="H3" s="512"/>
      <c r="I3" s="512"/>
      <c r="J3" s="512"/>
      <c r="K3" s="513"/>
      <c r="L3" s="509" t="s">
        <v>1661</v>
      </c>
      <c r="Q3" s="33">
        <f>IF(OR(MIN(L10:L122)&lt;0,MAX(L10:L122)&gt;0),1,0)</f>
        <v>1</v>
      </c>
      <c r="R3" s="207" t="s">
        <v>2610</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54189804734; Vod i odvodnja Zgb županije</v>
      </c>
      <c r="B6" s="523"/>
      <c r="C6" s="523"/>
      <c r="D6" s="523"/>
      <c r="E6" s="523"/>
      <c r="F6" s="523"/>
      <c r="G6" s="523"/>
      <c r="H6" s="523"/>
      <c r="I6" s="523"/>
      <c r="J6" s="523"/>
      <c r="K6" s="523"/>
      <c r="L6" s="524"/>
      <c r="Q6" s="3">
        <f>IF(OR(MIN(K88,K121:K122)&lt;0,MAX(K88,K121:K122)&gt;0),1,0)</f>
        <v>0</v>
      </c>
      <c r="R6" s="207" t="s">
        <v>2703</v>
      </c>
    </row>
    <row r="7" spans="1:18" ht="24.75" customHeight="1" thickBot="1">
      <c r="A7" s="525" t="s">
        <v>1420</v>
      </c>
      <c r="B7" s="526"/>
      <c r="C7" s="526"/>
      <c r="D7" s="526"/>
      <c r="E7" s="526"/>
      <c r="F7" s="526"/>
      <c r="G7" s="526"/>
      <c r="H7" s="527"/>
      <c r="I7" s="119" t="s">
        <v>1487</v>
      </c>
      <c r="J7" s="119" t="s">
        <v>1814</v>
      </c>
      <c r="K7" s="123" t="s">
        <v>1642</v>
      </c>
      <c r="L7" s="120" t="s">
        <v>1935</v>
      </c>
      <c r="Q7" s="3">
        <f>IF(OR(MIN(L88,L121:L122)&lt;0,MAX(L88,L121:L122)&gt;0),1,0)</f>
        <v>0</v>
      </c>
      <c r="R7" s="207" t="s">
        <v>2699</v>
      </c>
    </row>
    <row r="8" spans="1:12" ht="13.5" customHeight="1">
      <c r="A8" s="528">
        <v>1</v>
      </c>
      <c r="B8" s="528"/>
      <c r="C8" s="528"/>
      <c r="D8" s="528"/>
      <c r="E8" s="528"/>
      <c r="F8" s="528"/>
      <c r="G8" s="528"/>
      <c r="H8" s="528"/>
      <c r="I8" s="122">
        <v>2</v>
      </c>
      <c r="J8" s="122">
        <v>3</v>
      </c>
      <c r="K8" s="121">
        <v>4</v>
      </c>
      <c r="L8" s="121">
        <v>5</v>
      </c>
    </row>
    <row r="9" spans="1:12" ht="13.5" customHeight="1">
      <c r="A9" s="529" t="s">
        <v>942</v>
      </c>
      <c r="B9" s="530"/>
      <c r="C9" s="530"/>
      <c r="D9" s="530"/>
      <c r="E9" s="530"/>
      <c r="F9" s="530"/>
      <c r="G9" s="530"/>
      <c r="H9" s="530"/>
      <c r="I9" s="530"/>
      <c r="J9" s="530"/>
      <c r="K9" s="530"/>
      <c r="L9" s="531"/>
    </row>
    <row r="10" spans="1:17" ht="13.5" customHeight="1">
      <c r="A10" s="484" t="s">
        <v>2397</v>
      </c>
      <c r="B10" s="485"/>
      <c r="C10" s="485"/>
      <c r="D10" s="485"/>
      <c r="E10" s="485"/>
      <c r="F10" s="485"/>
      <c r="G10" s="485"/>
      <c r="H10" s="486"/>
      <c r="I10" s="6">
        <v>1</v>
      </c>
      <c r="J10" s="7"/>
      <c r="K10" s="58">
        <v>0</v>
      </c>
      <c r="L10" s="58">
        <v>0</v>
      </c>
      <c r="Q10" s="33"/>
    </row>
    <row r="11" spans="1:12" ht="13.5" customHeight="1">
      <c r="A11" s="503" t="s">
        <v>2065</v>
      </c>
      <c r="B11" s="504"/>
      <c r="C11" s="504"/>
      <c r="D11" s="504"/>
      <c r="E11" s="504"/>
      <c r="F11" s="504"/>
      <c r="G11" s="504"/>
      <c r="H11" s="505"/>
      <c r="I11" s="4">
        <v>2</v>
      </c>
      <c r="J11" s="8"/>
      <c r="K11" s="59">
        <f>K12+K19+K29+K38+K42</f>
        <v>36620923</v>
      </c>
      <c r="L11" s="59">
        <f>L12+L19+L29+L38+L42</f>
        <v>56871725</v>
      </c>
    </row>
    <row r="12" spans="1:12" ht="13.5" customHeight="1">
      <c r="A12" s="487" t="s">
        <v>1886</v>
      </c>
      <c r="B12" s="488"/>
      <c r="C12" s="488"/>
      <c r="D12" s="488"/>
      <c r="E12" s="488"/>
      <c r="F12" s="488"/>
      <c r="G12" s="488"/>
      <c r="H12" s="489"/>
      <c r="I12" s="4">
        <v>3</v>
      </c>
      <c r="J12" s="8"/>
      <c r="K12" s="59">
        <f>SUM(K13:K18)</f>
        <v>2490657</v>
      </c>
      <c r="L12" s="59">
        <f>SUM(L13:L18)</f>
        <v>3077189</v>
      </c>
    </row>
    <row r="13" spans="1:12" ht="13.5" customHeight="1">
      <c r="A13" s="481" t="s">
        <v>1623</v>
      </c>
      <c r="B13" s="482"/>
      <c r="C13" s="482"/>
      <c r="D13" s="482"/>
      <c r="E13" s="482"/>
      <c r="F13" s="482"/>
      <c r="G13" s="482"/>
      <c r="H13" s="483"/>
      <c r="I13" s="4">
        <v>4</v>
      </c>
      <c r="J13" s="8"/>
      <c r="K13" s="60">
        <v>0</v>
      </c>
      <c r="L13" s="60">
        <v>0</v>
      </c>
    </row>
    <row r="14" spans="1:12" ht="13.5" customHeight="1">
      <c r="A14" s="481" t="s">
        <v>2662</v>
      </c>
      <c r="B14" s="482"/>
      <c r="C14" s="482"/>
      <c r="D14" s="482"/>
      <c r="E14" s="482"/>
      <c r="F14" s="482"/>
      <c r="G14" s="482"/>
      <c r="H14" s="483"/>
      <c r="I14" s="4">
        <v>5</v>
      </c>
      <c r="J14" s="8"/>
      <c r="K14" s="60">
        <v>208786</v>
      </c>
      <c r="L14" s="60">
        <v>201226</v>
      </c>
    </row>
    <row r="15" spans="1:12" ht="13.5" customHeight="1">
      <c r="A15" s="481" t="s">
        <v>1411</v>
      </c>
      <c r="B15" s="482"/>
      <c r="C15" s="482"/>
      <c r="D15" s="482"/>
      <c r="E15" s="482"/>
      <c r="F15" s="482"/>
      <c r="G15" s="482"/>
      <c r="H15" s="483"/>
      <c r="I15" s="4">
        <v>6</v>
      </c>
      <c r="J15" s="8"/>
      <c r="K15" s="60">
        <v>0</v>
      </c>
      <c r="L15" s="60">
        <v>0</v>
      </c>
    </row>
    <row r="16" spans="1:12" ht="13.5" customHeight="1">
      <c r="A16" s="481" t="s">
        <v>2052</v>
      </c>
      <c r="B16" s="482"/>
      <c r="C16" s="482"/>
      <c r="D16" s="482"/>
      <c r="E16" s="482"/>
      <c r="F16" s="482"/>
      <c r="G16" s="482"/>
      <c r="H16" s="483"/>
      <c r="I16" s="4">
        <v>7</v>
      </c>
      <c r="J16" s="8"/>
      <c r="K16" s="60">
        <v>0</v>
      </c>
      <c r="L16" s="60">
        <v>0</v>
      </c>
    </row>
    <row r="17" spans="1:12" ht="13.5" customHeight="1">
      <c r="A17" s="481" t="s">
        <v>1911</v>
      </c>
      <c r="B17" s="482"/>
      <c r="C17" s="482"/>
      <c r="D17" s="482"/>
      <c r="E17" s="482"/>
      <c r="F17" s="482"/>
      <c r="G17" s="482"/>
      <c r="H17" s="483"/>
      <c r="I17" s="4">
        <v>8</v>
      </c>
      <c r="J17" s="8"/>
      <c r="K17" s="60">
        <v>2281871</v>
      </c>
      <c r="L17" s="60">
        <v>2875963</v>
      </c>
    </row>
    <row r="18" spans="1:12" ht="13.5" customHeight="1">
      <c r="A18" s="481" t="s">
        <v>1833</v>
      </c>
      <c r="B18" s="482"/>
      <c r="C18" s="482"/>
      <c r="D18" s="482"/>
      <c r="E18" s="482"/>
      <c r="F18" s="482"/>
      <c r="G18" s="482"/>
      <c r="H18" s="483"/>
      <c r="I18" s="4">
        <v>9</v>
      </c>
      <c r="J18" s="8"/>
      <c r="K18" s="60">
        <v>0</v>
      </c>
      <c r="L18" s="60">
        <v>0</v>
      </c>
    </row>
    <row r="19" spans="1:12" ht="13.5" customHeight="1">
      <c r="A19" s="487" t="s">
        <v>1874</v>
      </c>
      <c r="B19" s="488"/>
      <c r="C19" s="488"/>
      <c r="D19" s="488"/>
      <c r="E19" s="488"/>
      <c r="F19" s="488"/>
      <c r="G19" s="488"/>
      <c r="H19" s="489"/>
      <c r="I19" s="4">
        <v>10</v>
      </c>
      <c r="J19" s="8"/>
      <c r="K19" s="59">
        <f>SUM(K20:K28)</f>
        <v>33982409</v>
      </c>
      <c r="L19" s="59">
        <f>SUM(L20:L28)</f>
        <v>53646679</v>
      </c>
    </row>
    <row r="20" spans="1:12" ht="13.5" customHeight="1">
      <c r="A20" s="481" t="s">
        <v>1771</v>
      </c>
      <c r="B20" s="482"/>
      <c r="C20" s="482"/>
      <c r="D20" s="482"/>
      <c r="E20" s="482"/>
      <c r="F20" s="482"/>
      <c r="G20" s="482"/>
      <c r="H20" s="483"/>
      <c r="I20" s="4">
        <v>11</v>
      </c>
      <c r="J20" s="8"/>
      <c r="K20" s="60">
        <v>15689296</v>
      </c>
      <c r="L20" s="60">
        <v>15689296</v>
      </c>
    </row>
    <row r="21" spans="1:12" ht="13.5" customHeight="1">
      <c r="A21" s="481" t="s">
        <v>2072</v>
      </c>
      <c r="B21" s="482"/>
      <c r="C21" s="482"/>
      <c r="D21" s="482"/>
      <c r="E21" s="482"/>
      <c r="F21" s="482"/>
      <c r="G21" s="482"/>
      <c r="H21" s="483"/>
      <c r="I21" s="4">
        <v>12</v>
      </c>
      <c r="J21" s="8"/>
      <c r="K21" s="60">
        <v>734705</v>
      </c>
      <c r="L21" s="60">
        <v>695151</v>
      </c>
    </row>
    <row r="22" spans="1:12" ht="13.5" customHeight="1">
      <c r="A22" s="481" t="s">
        <v>1709</v>
      </c>
      <c r="B22" s="482"/>
      <c r="C22" s="482"/>
      <c r="D22" s="482"/>
      <c r="E22" s="482"/>
      <c r="F22" s="482"/>
      <c r="G22" s="482"/>
      <c r="H22" s="483"/>
      <c r="I22" s="4">
        <v>13</v>
      </c>
      <c r="J22" s="8"/>
      <c r="K22" s="60">
        <v>5600</v>
      </c>
      <c r="L22" s="60">
        <v>6315</v>
      </c>
    </row>
    <row r="23" spans="1:12" ht="13.5" customHeight="1">
      <c r="A23" s="481" t="s">
        <v>2083</v>
      </c>
      <c r="B23" s="482"/>
      <c r="C23" s="482"/>
      <c r="D23" s="482"/>
      <c r="E23" s="482"/>
      <c r="F23" s="482"/>
      <c r="G23" s="482"/>
      <c r="H23" s="483"/>
      <c r="I23" s="4">
        <v>14</v>
      </c>
      <c r="J23" s="8"/>
      <c r="K23" s="60">
        <v>59901</v>
      </c>
      <c r="L23" s="60">
        <v>36804</v>
      </c>
    </row>
    <row r="24" spans="1:12" ht="13.5" customHeight="1">
      <c r="A24" s="481" t="s">
        <v>2013</v>
      </c>
      <c r="B24" s="482"/>
      <c r="C24" s="482"/>
      <c r="D24" s="482"/>
      <c r="E24" s="482"/>
      <c r="F24" s="482"/>
      <c r="G24" s="482"/>
      <c r="H24" s="483"/>
      <c r="I24" s="4">
        <v>15</v>
      </c>
      <c r="J24" s="8"/>
      <c r="K24" s="60">
        <v>0</v>
      </c>
      <c r="L24" s="60">
        <v>0</v>
      </c>
    </row>
    <row r="25" spans="1:12" ht="13.5" customHeight="1">
      <c r="A25" s="481" t="s">
        <v>1940</v>
      </c>
      <c r="B25" s="482"/>
      <c r="C25" s="482"/>
      <c r="D25" s="482"/>
      <c r="E25" s="482"/>
      <c r="F25" s="482"/>
      <c r="G25" s="482"/>
      <c r="H25" s="483"/>
      <c r="I25" s="4">
        <v>16</v>
      </c>
      <c r="J25" s="8"/>
      <c r="K25" s="60">
        <v>301184</v>
      </c>
      <c r="L25" s="60">
        <v>409184</v>
      </c>
    </row>
    <row r="26" spans="1:12" ht="13.5" customHeight="1">
      <c r="A26" s="481" t="s">
        <v>1883</v>
      </c>
      <c r="B26" s="482"/>
      <c r="C26" s="482"/>
      <c r="D26" s="482"/>
      <c r="E26" s="482"/>
      <c r="F26" s="482"/>
      <c r="G26" s="482"/>
      <c r="H26" s="483"/>
      <c r="I26" s="4">
        <v>17</v>
      </c>
      <c r="J26" s="8"/>
      <c r="K26" s="60">
        <v>17191723</v>
      </c>
      <c r="L26" s="60">
        <v>36809929</v>
      </c>
    </row>
    <row r="27" spans="1:12" ht="13.5" customHeight="1">
      <c r="A27" s="481" t="s">
        <v>1798</v>
      </c>
      <c r="B27" s="482"/>
      <c r="C27" s="482"/>
      <c r="D27" s="482"/>
      <c r="E27" s="482"/>
      <c r="F27" s="482"/>
      <c r="G27" s="482"/>
      <c r="H27" s="483"/>
      <c r="I27" s="4">
        <v>18</v>
      </c>
      <c r="J27" s="8"/>
      <c r="K27" s="60">
        <v>0</v>
      </c>
      <c r="L27" s="60">
        <v>0</v>
      </c>
    </row>
    <row r="28" spans="1:12" ht="13.5" customHeight="1">
      <c r="A28" s="481" t="s">
        <v>1710</v>
      </c>
      <c r="B28" s="482"/>
      <c r="C28" s="482"/>
      <c r="D28" s="482"/>
      <c r="E28" s="482"/>
      <c r="F28" s="482"/>
      <c r="G28" s="482"/>
      <c r="H28" s="483"/>
      <c r="I28" s="4">
        <v>19</v>
      </c>
      <c r="J28" s="8"/>
      <c r="K28" s="60">
        <v>0</v>
      </c>
      <c r="L28" s="60">
        <v>0</v>
      </c>
    </row>
    <row r="29" spans="1:12" ht="13.5" customHeight="1">
      <c r="A29" s="487" t="s">
        <v>2054</v>
      </c>
      <c r="B29" s="488"/>
      <c r="C29" s="488"/>
      <c r="D29" s="488"/>
      <c r="E29" s="488"/>
      <c r="F29" s="488"/>
      <c r="G29" s="488"/>
      <c r="H29" s="489"/>
      <c r="I29" s="4">
        <v>20</v>
      </c>
      <c r="J29" s="8"/>
      <c r="K29" s="59">
        <f>SUM(K30:K37)</f>
        <v>147857</v>
      </c>
      <c r="L29" s="59">
        <f>SUM(L30:L37)</f>
        <v>147857</v>
      </c>
    </row>
    <row r="30" spans="1:12" ht="13.5" customHeight="1">
      <c r="A30" s="481" t="s">
        <v>2066</v>
      </c>
      <c r="B30" s="482"/>
      <c r="C30" s="482"/>
      <c r="D30" s="482"/>
      <c r="E30" s="482"/>
      <c r="F30" s="482"/>
      <c r="G30" s="482"/>
      <c r="H30" s="483"/>
      <c r="I30" s="4">
        <v>21</v>
      </c>
      <c r="J30" s="8"/>
      <c r="K30" s="60">
        <v>0</v>
      </c>
      <c r="L30" s="60">
        <v>0</v>
      </c>
    </row>
    <row r="31" spans="1:12" ht="13.5" customHeight="1">
      <c r="A31" s="481" t="s">
        <v>1996</v>
      </c>
      <c r="B31" s="482"/>
      <c r="C31" s="482"/>
      <c r="D31" s="482"/>
      <c r="E31" s="482"/>
      <c r="F31" s="482"/>
      <c r="G31" s="482"/>
      <c r="H31" s="483"/>
      <c r="I31" s="4">
        <v>22</v>
      </c>
      <c r="J31" s="8"/>
      <c r="K31" s="60">
        <v>0</v>
      </c>
      <c r="L31" s="60">
        <v>0</v>
      </c>
    </row>
    <row r="32" spans="1:12" ht="13.5" customHeight="1">
      <c r="A32" s="481" t="s">
        <v>2241</v>
      </c>
      <c r="B32" s="482"/>
      <c r="C32" s="482"/>
      <c r="D32" s="482"/>
      <c r="E32" s="482"/>
      <c r="F32" s="482"/>
      <c r="G32" s="482"/>
      <c r="H32" s="483"/>
      <c r="I32" s="4">
        <v>23</v>
      </c>
      <c r="J32" s="8"/>
      <c r="K32" s="60">
        <v>0</v>
      </c>
      <c r="L32" s="60">
        <v>0</v>
      </c>
    </row>
    <row r="33" spans="1:12" ht="13.5" customHeight="1">
      <c r="A33" s="481" t="s">
        <v>2603</v>
      </c>
      <c r="B33" s="482"/>
      <c r="C33" s="482"/>
      <c r="D33" s="482"/>
      <c r="E33" s="482"/>
      <c r="F33" s="482"/>
      <c r="G33" s="482"/>
      <c r="H33" s="483"/>
      <c r="I33" s="4">
        <v>24</v>
      </c>
      <c r="J33" s="8"/>
      <c r="K33" s="60">
        <v>0</v>
      </c>
      <c r="L33" s="60">
        <v>0</v>
      </c>
    </row>
    <row r="34" spans="1:12" ht="13.5" customHeight="1">
      <c r="A34" s="481" t="s">
        <v>1882</v>
      </c>
      <c r="B34" s="482"/>
      <c r="C34" s="482"/>
      <c r="D34" s="482"/>
      <c r="E34" s="482"/>
      <c r="F34" s="482"/>
      <c r="G34" s="482"/>
      <c r="H34" s="483"/>
      <c r="I34" s="4">
        <v>25</v>
      </c>
      <c r="J34" s="8"/>
      <c r="K34" s="60">
        <v>0</v>
      </c>
      <c r="L34" s="60">
        <v>0</v>
      </c>
    </row>
    <row r="35" spans="1:12" ht="13.5" customHeight="1">
      <c r="A35" s="481" t="s">
        <v>2276</v>
      </c>
      <c r="B35" s="482"/>
      <c r="C35" s="482"/>
      <c r="D35" s="482"/>
      <c r="E35" s="482"/>
      <c r="F35" s="482"/>
      <c r="G35" s="482"/>
      <c r="H35" s="483"/>
      <c r="I35" s="4">
        <v>26</v>
      </c>
      <c r="J35" s="8"/>
      <c r="K35" s="60">
        <v>147857</v>
      </c>
      <c r="L35" s="60">
        <v>147857</v>
      </c>
    </row>
    <row r="36" spans="1:12" ht="13.5" customHeight="1">
      <c r="A36" s="481" t="s">
        <v>2027</v>
      </c>
      <c r="B36" s="482"/>
      <c r="C36" s="482"/>
      <c r="D36" s="482"/>
      <c r="E36" s="482"/>
      <c r="F36" s="482"/>
      <c r="G36" s="482"/>
      <c r="H36" s="483"/>
      <c r="I36" s="4">
        <v>27</v>
      </c>
      <c r="J36" s="8"/>
      <c r="K36" s="60">
        <v>0</v>
      </c>
      <c r="L36" s="60">
        <v>0</v>
      </c>
    </row>
    <row r="37" spans="1:12" ht="13.5" customHeight="1">
      <c r="A37" s="481" t="s">
        <v>2448</v>
      </c>
      <c r="B37" s="482"/>
      <c r="C37" s="482"/>
      <c r="D37" s="482"/>
      <c r="E37" s="482"/>
      <c r="F37" s="482"/>
      <c r="G37" s="482"/>
      <c r="H37" s="483"/>
      <c r="I37" s="4">
        <v>28</v>
      </c>
      <c r="J37" s="8"/>
      <c r="K37" s="60">
        <v>0</v>
      </c>
      <c r="L37" s="60">
        <v>0</v>
      </c>
    </row>
    <row r="38" spans="1:12" ht="13.5" customHeight="1">
      <c r="A38" s="487" t="s">
        <v>2129</v>
      </c>
      <c r="B38" s="488"/>
      <c r="C38" s="488"/>
      <c r="D38" s="488"/>
      <c r="E38" s="488"/>
      <c r="F38" s="488"/>
      <c r="G38" s="488"/>
      <c r="H38" s="489"/>
      <c r="I38" s="4">
        <v>29</v>
      </c>
      <c r="J38" s="8"/>
      <c r="K38" s="59">
        <f>SUM(K39:K41)</f>
        <v>0</v>
      </c>
      <c r="L38" s="59">
        <f>SUM(L39:L41)</f>
        <v>0</v>
      </c>
    </row>
    <row r="39" spans="1:12" ht="13.5" customHeight="1">
      <c r="A39" s="481" t="s">
        <v>2361</v>
      </c>
      <c r="B39" s="482"/>
      <c r="C39" s="482"/>
      <c r="D39" s="482"/>
      <c r="E39" s="482"/>
      <c r="F39" s="482"/>
      <c r="G39" s="482"/>
      <c r="H39" s="483"/>
      <c r="I39" s="4">
        <v>30</v>
      </c>
      <c r="J39" s="8"/>
      <c r="K39" s="60">
        <v>0</v>
      </c>
      <c r="L39" s="60">
        <v>0</v>
      </c>
    </row>
    <row r="40" spans="1:12" ht="13.5" customHeight="1">
      <c r="A40" s="481" t="s">
        <v>2396</v>
      </c>
      <c r="B40" s="482"/>
      <c r="C40" s="482"/>
      <c r="D40" s="482"/>
      <c r="E40" s="482"/>
      <c r="F40" s="482"/>
      <c r="G40" s="482"/>
      <c r="H40" s="483"/>
      <c r="I40" s="4">
        <v>31</v>
      </c>
      <c r="J40" s="8"/>
      <c r="K40" s="60">
        <v>0</v>
      </c>
      <c r="L40" s="60">
        <v>0</v>
      </c>
    </row>
    <row r="41" spans="1:12" ht="13.5" customHeight="1">
      <c r="A41" s="481" t="s">
        <v>2087</v>
      </c>
      <c r="B41" s="482"/>
      <c r="C41" s="482"/>
      <c r="D41" s="482"/>
      <c r="E41" s="482"/>
      <c r="F41" s="482"/>
      <c r="G41" s="482"/>
      <c r="H41" s="483"/>
      <c r="I41" s="4">
        <v>32</v>
      </c>
      <c r="J41" s="8"/>
      <c r="K41" s="60">
        <v>0</v>
      </c>
      <c r="L41" s="60">
        <v>0</v>
      </c>
    </row>
    <row r="42" spans="1:12" ht="13.5" customHeight="1">
      <c r="A42" s="487" t="s">
        <v>2095</v>
      </c>
      <c r="B42" s="488"/>
      <c r="C42" s="488"/>
      <c r="D42" s="488"/>
      <c r="E42" s="488"/>
      <c r="F42" s="488"/>
      <c r="G42" s="488"/>
      <c r="H42" s="489"/>
      <c r="I42" s="4">
        <v>33</v>
      </c>
      <c r="J42" s="8"/>
      <c r="K42" s="60">
        <v>0</v>
      </c>
      <c r="L42" s="60">
        <v>0</v>
      </c>
    </row>
    <row r="43" spans="1:12" ht="13.5" customHeight="1">
      <c r="A43" s="503" t="s">
        <v>2051</v>
      </c>
      <c r="B43" s="504"/>
      <c r="C43" s="504"/>
      <c r="D43" s="504"/>
      <c r="E43" s="504"/>
      <c r="F43" s="504"/>
      <c r="G43" s="504"/>
      <c r="H43" s="505"/>
      <c r="I43" s="4">
        <v>34</v>
      </c>
      <c r="J43" s="8"/>
      <c r="K43" s="59">
        <f>K44+K52+K59+K67</f>
        <v>2442259</v>
      </c>
      <c r="L43" s="59">
        <f>L44+L52+L59+L67</f>
        <v>3223493</v>
      </c>
    </row>
    <row r="44" spans="1:12" ht="13.5" customHeight="1">
      <c r="A44" s="487" t="s">
        <v>1629</v>
      </c>
      <c r="B44" s="488"/>
      <c r="C44" s="488"/>
      <c r="D44" s="488"/>
      <c r="E44" s="488"/>
      <c r="F44" s="488"/>
      <c r="G44" s="488"/>
      <c r="H44" s="489"/>
      <c r="I44" s="4">
        <v>35</v>
      </c>
      <c r="J44" s="8"/>
      <c r="K44" s="59">
        <f>SUM(K45:K51)</f>
        <v>0</v>
      </c>
      <c r="L44" s="59">
        <f>SUM(L45:L51)</f>
        <v>0</v>
      </c>
    </row>
    <row r="45" spans="1:12" ht="13.5" customHeight="1">
      <c r="A45" s="481" t="s">
        <v>1685</v>
      </c>
      <c r="B45" s="482"/>
      <c r="C45" s="482"/>
      <c r="D45" s="482"/>
      <c r="E45" s="482"/>
      <c r="F45" s="482"/>
      <c r="G45" s="482"/>
      <c r="H45" s="483"/>
      <c r="I45" s="4">
        <v>36</v>
      </c>
      <c r="J45" s="8"/>
      <c r="K45" s="60">
        <v>0</v>
      </c>
      <c r="L45" s="60">
        <v>0</v>
      </c>
    </row>
    <row r="46" spans="1:12" ht="13.5" customHeight="1">
      <c r="A46" s="481" t="s">
        <v>1686</v>
      </c>
      <c r="B46" s="482"/>
      <c r="C46" s="482"/>
      <c r="D46" s="482"/>
      <c r="E46" s="482"/>
      <c r="F46" s="482"/>
      <c r="G46" s="482"/>
      <c r="H46" s="483"/>
      <c r="I46" s="4">
        <v>37</v>
      </c>
      <c r="J46" s="8"/>
      <c r="K46" s="60">
        <v>0</v>
      </c>
      <c r="L46" s="60">
        <v>0</v>
      </c>
    </row>
    <row r="47" spans="1:12" ht="13.5" customHeight="1">
      <c r="A47" s="481" t="s">
        <v>1624</v>
      </c>
      <c r="B47" s="482"/>
      <c r="C47" s="482"/>
      <c r="D47" s="482"/>
      <c r="E47" s="482"/>
      <c r="F47" s="482"/>
      <c r="G47" s="482"/>
      <c r="H47" s="483"/>
      <c r="I47" s="4">
        <v>38</v>
      </c>
      <c r="J47" s="8"/>
      <c r="K47" s="60">
        <v>0</v>
      </c>
      <c r="L47" s="60">
        <v>0</v>
      </c>
    </row>
    <row r="48" spans="1:12" ht="13.5" customHeight="1">
      <c r="A48" s="481" t="s">
        <v>1929</v>
      </c>
      <c r="B48" s="482"/>
      <c r="C48" s="482"/>
      <c r="D48" s="482"/>
      <c r="E48" s="482"/>
      <c r="F48" s="482"/>
      <c r="G48" s="482"/>
      <c r="H48" s="483"/>
      <c r="I48" s="4">
        <v>39</v>
      </c>
      <c r="J48" s="8"/>
      <c r="K48" s="60">
        <v>0</v>
      </c>
      <c r="L48" s="60">
        <v>0</v>
      </c>
    </row>
    <row r="49" spans="1:12" ht="13.5" customHeight="1">
      <c r="A49" s="481" t="s">
        <v>1687</v>
      </c>
      <c r="B49" s="482"/>
      <c r="C49" s="482"/>
      <c r="D49" s="482"/>
      <c r="E49" s="482"/>
      <c r="F49" s="482"/>
      <c r="G49" s="482"/>
      <c r="H49" s="483"/>
      <c r="I49" s="4">
        <v>40</v>
      </c>
      <c r="J49" s="8"/>
      <c r="K49" s="60">
        <v>0</v>
      </c>
      <c r="L49" s="60">
        <v>0</v>
      </c>
    </row>
    <row r="50" spans="1:12" ht="13.5" customHeight="1">
      <c r="A50" s="481" t="s">
        <v>1997</v>
      </c>
      <c r="B50" s="482"/>
      <c r="C50" s="482"/>
      <c r="D50" s="482"/>
      <c r="E50" s="482"/>
      <c r="F50" s="482"/>
      <c r="G50" s="482"/>
      <c r="H50" s="483"/>
      <c r="I50" s="4">
        <v>41</v>
      </c>
      <c r="J50" s="8"/>
      <c r="K50" s="60">
        <v>0</v>
      </c>
      <c r="L50" s="60">
        <v>0</v>
      </c>
    </row>
    <row r="51" spans="1:12" ht="13.5" customHeight="1">
      <c r="A51" s="481" t="s">
        <v>1984</v>
      </c>
      <c r="B51" s="482"/>
      <c r="C51" s="482"/>
      <c r="D51" s="482"/>
      <c r="E51" s="482"/>
      <c r="F51" s="482"/>
      <c r="G51" s="482"/>
      <c r="H51" s="483"/>
      <c r="I51" s="4">
        <v>42</v>
      </c>
      <c r="J51" s="8"/>
      <c r="K51" s="60">
        <v>0</v>
      </c>
      <c r="L51" s="60">
        <v>0</v>
      </c>
    </row>
    <row r="52" spans="1:12" ht="13.5" customHeight="1">
      <c r="A52" s="487" t="s">
        <v>2128</v>
      </c>
      <c r="B52" s="488"/>
      <c r="C52" s="488"/>
      <c r="D52" s="488"/>
      <c r="E52" s="488"/>
      <c r="F52" s="488"/>
      <c r="G52" s="488"/>
      <c r="H52" s="489"/>
      <c r="I52" s="4">
        <v>43</v>
      </c>
      <c r="J52" s="8"/>
      <c r="K52" s="59">
        <f>SUM(K53:K58)</f>
        <v>149110</v>
      </c>
      <c r="L52" s="59">
        <f>SUM(L53:L58)</f>
        <v>147682</v>
      </c>
    </row>
    <row r="53" spans="1:12" ht="13.5" customHeight="1">
      <c r="A53" s="481" t="s">
        <v>2336</v>
      </c>
      <c r="B53" s="482"/>
      <c r="C53" s="482"/>
      <c r="D53" s="482"/>
      <c r="E53" s="482"/>
      <c r="F53" s="482"/>
      <c r="G53" s="482"/>
      <c r="H53" s="483"/>
      <c r="I53" s="4">
        <v>44</v>
      </c>
      <c r="J53" s="8"/>
      <c r="K53" s="60">
        <v>0</v>
      </c>
      <c r="L53" s="60">
        <v>0</v>
      </c>
    </row>
    <row r="54" spans="1:12" ht="13.5" customHeight="1">
      <c r="A54" s="481" t="s">
        <v>2103</v>
      </c>
      <c r="B54" s="482"/>
      <c r="C54" s="482"/>
      <c r="D54" s="482"/>
      <c r="E54" s="482"/>
      <c r="F54" s="482"/>
      <c r="G54" s="482"/>
      <c r="H54" s="483"/>
      <c r="I54" s="4">
        <v>45</v>
      </c>
      <c r="J54" s="8"/>
      <c r="K54" s="60">
        <v>1500</v>
      </c>
      <c r="L54" s="60">
        <v>523</v>
      </c>
    </row>
    <row r="55" spans="1:12" ht="13.5" customHeight="1">
      <c r="A55" s="481" t="s">
        <v>2386</v>
      </c>
      <c r="B55" s="482"/>
      <c r="C55" s="482"/>
      <c r="D55" s="482"/>
      <c r="E55" s="482"/>
      <c r="F55" s="482"/>
      <c r="G55" s="482"/>
      <c r="H55" s="483"/>
      <c r="I55" s="4">
        <v>46</v>
      </c>
      <c r="J55" s="8"/>
      <c r="K55" s="60">
        <v>0</v>
      </c>
      <c r="L55" s="60">
        <v>0</v>
      </c>
    </row>
    <row r="56" spans="1:12" ht="13.5" customHeight="1">
      <c r="A56" s="481" t="s">
        <v>2469</v>
      </c>
      <c r="B56" s="482"/>
      <c r="C56" s="482"/>
      <c r="D56" s="482"/>
      <c r="E56" s="482"/>
      <c r="F56" s="482"/>
      <c r="G56" s="482"/>
      <c r="H56" s="483"/>
      <c r="I56" s="4">
        <v>47</v>
      </c>
      <c r="J56" s="8"/>
      <c r="K56" s="60">
        <v>0</v>
      </c>
      <c r="L56" s="60">
        <v>0</v>
      </c>
    </row>
    <row r="57" spans="1:12" ht="13.5" customHeight="1">
      <c r="A57" s="481" t="s">
        <v>2416</v>
      </c>
      <c r="B57" s="482"/>
      <c r="C57" s="482"/>
      <c r="D57" s="482"/>
      <c r="E57" s="482"/>
      <c r="F57" s="482"/>
      <c r="G57" s="482"/>
      <c r="H57" s="483"/>
      <c r="I57" s="4">
        <v>48</v>
      </c>
      <c r="J57" s="8"/>
      <c r="K57" s="60">
        <v>146221</v>
      </c>
      <c r="L57" s="60">
        <v>145527</v>
      </c>
    </row>
    <row r="58" spans="1:12" ht="13.5" customHeight="1">
      <c r="A58" s="481" t="s">
        <v>2061</v>
      </c>
      <c r="B58" s="482"/>
      <c r="C58" s="482"/>
      <c r="D58" s="482"/>
      <c r="E58" s="482"/>
      <c r="F58" s="482"/>
      <c r="G58" s="482"/>
      <c r="H58" s="483"/>
      <c r="I58" s="4">
        <v>49</v>
      </c>
      <c r="J58" s="8"/>
      <c r="K58" s="60">
        <v>1389</v>
      </c>
      <c r="L58" s="60">
        <v>1632</v>
      </c>
    </row>
    <row r="59" spans="1:12" ht="13.5" customHeight="1">
      <c r="A59" s="487" t="s">
        <v>2067</v>
      </c>
      <c r="B59" s="488"/>
      <c r="C59" s="488"/>
      <c r="D59" s="488"/>
      <c r="E59" s="488"/>
      <c r="F59" s="488"/>
      <c r="G59" s="488"/>
      <c r="H59" s="489"/>
      <c r="I59" s="4">
        <v>50</v>
      </c>
      <c r="J59" s="8"/>
      <c r="K59" s="59">
        <f>SUM(K60:K66)</f>
        <v>388984</v>
      </c>
      <c r="L59" s="59">
        <f>SUM(L60:L66)</f>
        <v>73348</v>
      </c>
    </row>
    <row r="60" spans="1:12" ht="13.5" customHeight="1">
      <c r="A60" s="481" t="s">
        <v>2066</v>
      </c>
      <c r="B60" s="482"/>
      <c r="C60" s="482"/>
      <c r="D60" s="482"/>
      <c r="E60" s="482"/>
      <c r="F60" s="482"/>
      <c r="G60" s="482"/>
      <c r="H60" s="483"/>
      <c r="I60" s="4">
        <v>51</v>
      </c>
      <c r="J60" s="8"/>
      <c r="K60" s="60">
        <v>0</v>
      </c>
      <c r="L60" s="60">
        <v>0</v>
      </c>
    </row>
    <row r="61" spans="1:12" ht="13.5" customHeight="1">
      <c r="A61" s="481" t="s">
        <v>1996</v>
      </c>
      <c r="B61" s="482"/>
      <c r="C61" s="482"/>
      <c r="D61" s="482"/>
      <c r="E61" s="482"/>
      <c r="F61" s="482"/>
      <c r="G61" s="482"/>
      <c r="H61" s="483"/>
      <c r="I61" s="4">
        <v>52</v>
      </c>
      <c r="J61" s="8"/>
      <c r="K61" s="60">
        <v>0</v>
      </c>
      <c r="L61" s="60">
        <v>0</v>
      </c>
    </row>
    <row r="62" spans="1:12" ht="13.5" customHeight="1">
      <c r="A62" s="481" t="s">
        <v>2256</v>
      </c>
      <c r="B62" s="482"/>
      <c r="C62" s="482"/>
      <c r="D62" s="482"/>
      <c r="E62" s="482"/>
      <c r="F62" s="482"/>
      <c r="G62" s="482"/>
      <c r="H62" s="483"/>
      <c r="I62" s="4">
        <v>53</v>
      </c>
      <c r="J62" s="8"/>
      <c r="K62" s="60">
        <v>0</v>
      </c>
      <c r="L62" s="60">
        <v>0</v>
      </c>
    </row>
    <row r="63" spans="1:12" ht="13.5" customHeight="1">
      <c r="A63" s="481" t="s">
        <v>2603</v>
      </c>
      <c r="B63" s="482"/>
      <c r="C63" s="482"/>
      <c r="D63" s="482"/>
      <c r="E63" s="482"/>
      <c r="F63" s="482"/>
      <c r="G63" s="482"/>
      <c r="H63" s="483"/>
      <c r="I63" s="4">
        <v>54</v>
      </c>
      <c r="J63" s="8"/>
      <c r="K63" s="60">
        <v>0</v>
      </c>
      <c r="L63" s="60">
        <v>0</v>
      </c>
    </row>
    <row r="64" spans="1:12" ht="13.5" customHeight="1">
      <c r="A64" s="481" t="s">
        <v>1882</v>
      </c>
      <c r="B64" s="482"/>
      <c r="C64" s="482"/>
      <c r="D64" s="482"/>
      <c r="E64" s="482"/>
      <c r="F64" s="482"/>
      <c r="G64" s="482"/>
      <c r="H64" s="483"/>
      <c r="I64" s="4">
        <v>55</v>
      </c>
      <c r="J64" s="8"/>
      <c r="K64" s="60">
        <v>0</v>
      </c>
      <c r="L64" s="60">
        <v>0</v>
      </c>
    </row>
    <row r="65" spans="1:12" ht="13.5" customHeight="1">
      <c r="A65" s="481" t="s">
        <v>2276</v>
      </c>
      <c r="B65" s="482"/>
      <c r="C65" s="482"/>
      <c r="D65" s="482"/>
      <c r="E65" s="482"/>
      <c r="F65" s="482"/>
      <c r="G65" s="482"/>
      <c r="H65" s="483"/>
      <c r="I65" s="4">
        <v>56</v>
      </c>
      <c r="J65" s="8"/>
      <c r="K65" s="60">
        <v>388984</v>
      </c>
      <c r="L65" s="60">
        <v>73348</v>
      </c>
    </row>
    <row r="66" spans="1:12" ht="13.5" customHeight="1">
      <c r="A66" s="481" t="s">
        <v>1849</v>
      </c>
      <c r="B66" s="482"/>
      <c r="C66" s="482"/>
      <c r="D66" s="482"/>
      <c r="E66" s="482"/>
      <c r="F66" s="482"/>
      <c r="G66" s="482"/>
      <c r="H66" s="483"/>
      <c r="I66" s="4">
        <v>57</v>
      </c>
      <c r="J66" s="8"/>
      <c r="K66" s="60">
        <v>0</v>
      </c>
      <c r="L66" s="60">
        <v>0</v>
      </c>
    </row>
    <row r="67" spans="1:12" ht="13.5" customHeight="1">
      <c r="A67" s="487" t="s">
        <v>1712</v>
      </c>
      <c r="B67" s="488"/>
      <c r="C67" s="488"/>
      <c r="D67" s="488"/>
      <c r="E67" s="488"/>
      <c r="F67" s="488"/>
      <c r="G67" s="488"/>
      <c r="H67" s="489"/>
      <c r="I67" s="4">
        <v>58</v>
      </c>
      <c r="J67" s="8"/>
      <c r="K67" s="60">
        <v>1904165</v>
      </c>
      <c r="L67" s="60">
        <v>3002463</v>
      </c>
    </row>
    <row r="68" spans="1:12" ht="13.5" customHeight="1">
      <c r="A68" s="503" t="s">
        <v>2521</v>
      </c>
      <c r="B68" s="504"/>
      <c r="C68" s="504"/>
      <c r="D68" s="504"/>
      <c r="E68" s="504"/>
      <c r="F68" s="504"/>
      <c r="G68" s="504"/>
      <c r="H68" s="505"/>
      <c r="I68" s="4">
        <v>59</v>
      </c>
      <c r="J68" s="8"/>
      <c r="K68" s="60">
        <v>6376</v>
      </c>
      <c r="L68" s="60">
        <v>6330</v>
      </c>
    </row>
    <row r="69" spans="1:12" ht="13.5" customHeight="1">
      <c r="A69" s="503" t="s">
        <v>1951</v>
      </c>
      <c r="B69" s="504"/>
      <c r="C69" s="504"/>
      <c r="D69" s="504"/>
      <c r="E69" s="504"/>
      <c r="F69" s="504"/>
      <c r="G69" s="504"/>
      <c r="H69" s="505"/>
      <c r="I69" s="4">
        <v>60</v>
      </c>
      <c r="J69" s="8"/>
      <c r="K69" s="59">
        <f>K10+K11+K43+K68</f>
        <v>39069558</v>
      </c>
      <c r="L69" s="59">
        <f>L10+L11+L43+L68</f>
        <v>60101548</v>
      </c>
    </row>
    <row r="70" spans="1:12" ht="13.5" customHeight="1">
      <c r="A70" s="519" t="s">
        <v>2038</v>
      </c>
      <c r="B70" s="520"/>
      <c r="C70" s="520"/>
      <c r="D70" s="520"/>
      <c r="E70" s="520"/>
      <c r="F70" s="520"/>
      <c r="G70" s="520"/>
      <c r="H70" s="521"/>
      <c r="I70" s="5">
        <v>61</v>
      </c>
      <c r="J70" s="9"/>
      <c r="K70" s="61">
        <v>8513558</v>
      </c>
      <c r="L70" s="61">
        <v>7867287</v>
      </c>
    </row>
    <row r="71" spans="1:12" ht="13.5" customHeight="1">
      <c r="A71" s="477" t="s">
        <v>985</v>
      </c>
      <c r="B71" s="517"/>
      <c r="C71" s="517"/>
      <c r="D71" s="517"/>
      <c r="E71" s="517"/>
      <c r="F71" s="517"/>
      <c r="G71" s="517"/>
      <c r="H71" s="517"/>
      <c r="I71" s="517"/>
      <c r="J71" s="517"/>
      <c r="K71" s="517"/>
      <c r="L71" s="518"/>
    </row>
    <row r="72" spans="1:12" ht="13.5" customHeight="1">
      <c r="A72" s="484" t="s">
        <v>2116</v>
      </c>
      <c r="B72" s="485"/>
      <c r="C72" s="485"/>
      <c r="D72" s="485"/>
      <c r="E72" s="485"/>
      <c r="F72" s="485"/>
      <c r="G72" s="485"/>
      <c r="H72" s="486"/>
      <c r="I72" s="6">
        <v>62</v>
      </c>
      <c r="J72" s="7"/>
      <c r="K72" s="79">
        <f>K73+K74+K75+K81+K82+K85+K88</f>
        <v>1095699</v>
      </c>
      <c r="L72" s="79">
        <f>L73+L74+L75+L81+L82+L85+L88</f>
        <v>1100684</v>
      </c>
    </row>
    <row r="73" spans="1:12" ht="13.5" customHeight="1">
      <c r="A73" s="487" t="s">
        <v>1739</v>
      </c>
      <c r="B73" s="488"/>
      <c r="C73" s="488"/>
      <c r="D73" s="488"/>
      <c r="E73" s="488"/>
      <c r="F73" s="488"/>
      <c r="G73" s="488"/>
      <c r="H73" s="489"/>
      <c r="I73" s="4">
        <v>63</v>
      </c>
      <c r="J73" s="8"/>
      <c r="K73" s="60">
        <v>1000000</v>
      </c>
      <c r="L73" s="60">
        <v>1000000</v>
      </c>
    </row>
    <row r="74" spans="1:12" ht="13.5" customHeight="1">
      <c r="A74" s="487" t="s">
        <v>1610</v>
      </c>
      <c r="B74" s="488"/>
      <c r="C74" s="488"/>
      <c r="D74" s="488"/>
      <c r="E74" s="488"/>
      <c r="F74" s="488"/>
      <c r="G74" s="488"/>
      <c r="H74" s="489"/>
      <c r="I74" s="4">
        <v>64</v>
      </c>
      <c r="J74" s="8"/>
      <c r="K74" s="60">
        <v>0</v>
      </c>
      <c r="L74" s="60">
        <v>0</v>
      </c>
    </row>
    <row r="75" spans="1:12" ht="13.5" customHeight="1">
      <c r="A75" s="487" t="s">
        <v>2000</v>
      </c>
      <c r="B75" s="488"/>
      <c r="C75" s="488"/>
      <c r="D75" s="488"/>
      <c r="E75" s="488"/>
      <c r="F75" s="488"/>
      <c r="G75" s="488"/>
      <c r="H75" s="489"/>
      <c r="I75" s="4">
        <v>65</v>
      </c>
      <c r="J75" s="8"/>
      <c r="K75" s="59">
        <f>K76+K77-K78+K79+K80</f>
        <v>0</v>
      </c>
      <c r="L75" s="59">
        <f>L76+L77-L78+L79+L80</f>
        <v>0</v>
      </c>
    </row>
    <row r="76" spans="1:12" ht="13.5" customHeight="1">
      <c r="A76" s="481" t="s">
        <v>1560</v>
      </c>
      <c r="B76" s="482"/>
      <c r="C76" s="482"/>
      <c r="D76" s="482"/>
      <c r="E76" s="482"/>
      <c r="F76" s="482"/>
      <c r="G76" s="482"/>
      <c r="H76" s="483"/>
      <c r="I76" s="4">
        <v>66</v>
      </c>
      <c r="J76" s="8"/>
      <c r="K76" s="60">
        <v>0</v>
      </c>
      <c r="L76" s="60">
        <v>0</v>
      </c>
    </row>
    <row r="77" spans="1:12" ht="13.5" customHeight="1">
      <c r="A77" s="481" t="s">
        <v>1758</v>
      </c>
      <c r="B77" s="482"/>
      <c r="C77" s="482"/>
      <c r="D77" s="482"/>
      <c r="E77" s="482"/>
      <c r="F77" s="482"/>
      <c r="G77" s="482"/>
      <c r="H77" s="483"/>
      <c r="I77" s="4">
        <v>67</v>
      </c>
      <c r="J77" s="8"/>
      <c r="K77" s="60">
        <v>0</v>
      </c>
      <c r="L77" s="60">
        <v>0</v>
      </c>
    </row>
    <row r="78" spans="1:12" ht="13.5" customHeight="1">
      <c r="A78" s="481" t="s">
        <v>2009</v>
      </c>
      <c r="B78" s="482"/>
      <c r="C78" s="482"/>
      <c r="D78" s="482"/>
      <c r="E78" s="482"/>
      <c r="F78" s="482"/>
      <c r="G78" s="482"/>
      <c r="H78" s="483"/>
      <c r="I78" s="4">
        <v>68</v>
      </c>
      <c r="J78" s="8"/>
      <c r="K78" s="60">
        <v>0</v>
      </c>
      <c r="L78" s="60">
        <v>0</v>
      </c>
    </row>
    <row r="79" spans="1:12" ht="13.5" customHeight="1">
      <c r="A79" s="481" t="s">
        <v>1606</v>
      </c>
      <c r="B79" s="482"/>
      <c r="C79" s="482"/>
      <c r="D79" s="482"/>
      <c r="E79" s="482"/>
      <c r="F79" s="482"/>
      <c r="G79" s="482"/>
      <c r="H79" s="483"/>
      <c r="I79" s="4">
        <v>69</v>
      </c>
      <c r="J79" s="8"/>
      <c r="K79" s="60">
        <v>0</v>
      </c>
      <c r="L79" s="60">
        <v>0</v>
      </c>
    </row>
    <row r="80" spans="1:12" ht="13.5" customHeight="1">
      <c r="A80" s="481" t="s">
        <v>1504</v>
      </c>
      <c r="B80" s="482"/>
      <c r="C80" s="482"/>
      <c r="D80" s="482"/>
      <c r="E80" s="482"/>
      <c r="F80" s="482"/>
      <c r="G80" s="482"/>
      <c r="H80" s="483"/>
      <c r="I80" s="4">
        <v>70</v>
      </c>
      <c r="J80" s="8"/>
      <c r="K80" s="60">
        <v>0</v>
      </c>
      <c r="L80" s="60">
        <v>0</v>
      </c>
    </row>
    <row r="81" spans="1:12" ht="13.5" customHeight="1">
      <c r="A81" s="487" t="s">
        <v>1713</v>
      </c>
      <c r="B81" s="488"/>
      <c r="C81" s="488"/>
      <c r="D81" s="488"/>
      <c r="E81" s="488"/>
      <c r="F81" s="488"/>
      <c r="G81" s="488"/>
      <c r="H81" s="489"/>
      <c r="I81" s="4">
        <v>71</v>
      </c>
      <c r="J81" s="8"/>
      <c r="K81" s="60">
        <v>0</v>
      </c>
      <c r="L81" s="60">
        <v>0</v>
      </c>
    </row>
    <row r="82" spans="1:12" ht="13.5" customHeight="1">
      <c r="A82" s="487" t="s">
        <v>2424</v>
      </c>
      <c r="B82" s="488"/>
      <c r="C82" s="488"/>
      <c r="D82" s="488"/>
      <c r="E82" s="488"/>
      <c r="F82" s="488"/>
      <c r="G82" s="488"/>
      <c r="H82" s="489"/>
      <c r="I82" s="4">
        <v>72</v>
      </c>
      <c r="J82" s="8"/>
      <c r="K82" s="59">
        <f>K83-K84</f>
        <v>91828</v>
      </c>
      <c r="L82" s="59">
        <f>L83-L84</f>
        <v>95699</v>
      </c>
    </row>
    <row r="83" spans="1:12" ht="13.5" customHeight="1">
      <c r="A83" s="490" t="s">
        <v>1816</v>
      </c>
      <c r="B83" s="491"/>
      <c r="C83" s="491"/>
      <c r="D83" s="491"/>
      <c r="E83" s="491"/>
      <c r="F83" s="491"/>
      <c r="G83" s="491"/>
      <c r="H83" s="492"/>
      <c r="I83" s="4">
        <v>73</v>
      </c>
      <c r="J83" s="8"/>
      <c r="K83" s="60">
        <v>91828</v>
      </c>
      <c r="L83" s="60">
        <v>95699</v>
      </c>
    </row>
    <row r="84" spans="1:12" ht="13.5" customHeight="1">
      <c r="A84" s="490" t="s">
        <v>1591</v>
      </c>
      <c r="B84" s="491"/>
      <c r="C84" s="491"/>
      <c r="D84" s="491"/>
      <c r="E84" s="491"/>
      <c r="F84" s="491"/>
      <c r="G84" s="491"/>
      <c r="H84" s="492"/>
      <c r="I84" s="4">
        <v>74</v>
      </c>
      <c r="J84" s="8"/>
      <c r="K84" s="60">
        <v>0</v>
      </c>
      <c r="L84" s="60">
        <v>0</v>
      </c>
    </row>
    <row r="85" spans="1:12" ht="13.5" customHeight="1">
      <c r="A85" s="487" t="s">
        <v>2036</v>
      </c>
      <c r="B85" s="488"/>
      <c r="C85" s="488"/>
      <c r="D85" s="488"/>
      <c r="E85" s="488"/>
      <c r="F85" s="488"/>
      <c r="G85" s="488"/>
      <c r="H85" s="489"/>
      <c r="I85" s="4">
        <v>75</v>
      </c>
      <c r="J85" s="8"/>
      <c r="K85" s="59">
        <f>K86-K87</f>
        <v>3871</v>
      </c>
      <c r="L85" s="59">
        <f>L86-L87</f>
        <v>4985</v>
      </c>
    </row>
    <row r="86" spans="1:12" ht="13.5" customHeight="1">
      <c r="A86" s="490" t="s">
        <v>1652</v>
      </c>
      <c r="B86" s="491"/>
      <c r="C86" s="491"/>
      <c r="D86" s="491"/>
      <c r="E86" s="491"/>
      <c r="F86" s="491"/>
      <c r="G86" s="491"/>
      <c r="H86" s="492"/>
      <c r="I86" s="4">
        <v>76</v>
      </c>
      <c r="J86" s="8"/>
      <c r="K86" s="60">
        <v>3871</v>
      </c>
      <c r="L86" s="60">
        <v>4985</v>
      </c>
    </row>
    <row r="87" spans="1:12" ht="13.5" customHeight="1">
      <c r="A87" s="490" t="s">
        <v>1689</v>
      </c>
      <c r="B87" s="491"/>
      <c r="C87" s="491"/>
      <c r="D87" s="491"/>
      <c r="E87" s="491"/>
      <c r="F87" s="491"/>
      <c r="G87" s="491"/>
      <c r="H87" s="492"/>
      <c r="I87" s="4">
        <v>77</v>
      </c>
      <c r="J87" s="8"/>
      <c r="K87" s="60">
        <v>0</v>
      </c>
      <c r="L87" s="60">
        <v>0</v>
      </c>
    </row>
    <row r="88" spans="1:12" ht="13.5" customHeight="1">
      <c r="A88" s="487" t="s">
        <v>1635</v>
      </c>
      <c r="B88" s="488"/>
      <c r="C88" s="488"/>
      <c r="D88" s="488"/>
      <c r="E88" s="488"/>
      <c r="F88" s="488"/>
      <c r="G88" s="488"/>
      <c r="H88" s="489"/>
      <c r="I88" s="4">
        <v>78</v>
      </c>
      <c r="J88" s="8"/>
      <c r="K88" s="60">
        <v>0</v>
      </c>
      <c r="L88" s="60">
        <v>0</v>
      </c>
    </row>
    <row r="89" spans="1:12" ht="13.5" customHeight="1">
      <c r="A89" s="503" t="s">
        <v>1847</v>
      </c>
      <c r="B89" s="504"/>
      <c r="C89" s="504"/>
      <c r="D89" s="504"/>
      <c r="E89" s="504"/>
      <c r="F89" s="504"/>
      <c r="G89" s="504"/>
      <c r="H89" s="505"/>
      <c r="I89" s="4">
        <v>79</v>
      </c>
      <c r="J89" s="8"/>
      <c r="K89" s="59">
        <f>SUM(K90:K92)</f>
        <v>0</v>
      </c>
      <c r="L89" s="59">
        <f>SUM(L90:L92)</f>
        <v>0</v>
      </c>
    </row>
    <row r="90" spans="1:12" ht="13.5" customHeight="1">
      <c r="A90" s="481" t="s">
        <v>2522</v>
      </c>
      <c r="B90" s="482"/>
      <c r="C90" s="482"/>
      <c r="D90" s="482"/>
      <c r="E90" s="482"/>
      <c r="F90" s="482"/>
      <c r="G90" s="482"/>
      <c r="H90" s="483"/>
      <c r="I90" s="4">
        <v>80</v>
      </c>
      <c r="J90" s="8"/>
      <c r="K90" s="60">
        <v>0</v>
      </c>
      <c r="L90" s="60">
        <v>0</v>
      </c>
    </row>
    <row r="91" spans="1:12" ht="13.5" customHeight="1">
      <c r="A91" s="481" t="s">
        <v>1910</v>
      </c>
      <c r="B91" s="482"/>
      <c r="C91" s="482"/>
      <c r="D91" s="482"/>
      <c r="E91" s="482"/>
      <c r="F91" s="482"/>
      <c r="G91" s="482"/>
      <c r="H91" s="483"/>
      <c r="I91" s="4">
        <v>81</v>
      </c>
      <c r="J91" s="8"/>
      <c r="K91" s="60">
        <v>0</v>
      </c>
      <c r="L91" s="60">
        <v>0</v>
      </c>
    </row>
    <row r="92" spans="1:12" ht="13.5" customHeight="1">
      <c r="A92" s="481" t="s">
        <v>1684</v>
      </c>
      <c r="B92" s="482"/>
      <c r="C92" s="482"/>
      <c r="D92" s="482"/>
      <c r="E92" s="482"/>
      <c r="F92" s="482"/>
      <c r="G92" s="482"/>
      <c r="H92" s="483"/>
      <c r="I92" s="4">
        <v>82</v>
      </c>
      <c r="J92" s="8"/>
      <c r="K92" s="60">
        <v>0</v>
      </c>
      <c r="L92" s="60">
        <v>0</v>
      </c>
    </row>
    <row r="93" spans="1:12" ht="13.5" customHeight="1">
      <c r="A93" s="503" t="s">
        <v>2227</v>
      </c>
      <c r="B93" s="504"/>
      <c r="C93" s="504"/>
      <c r="D93" s="504"/>
      <c r="E93" s="504"/>
      <c r="F93" s="504"/>
      <c r="G93" s="504"/>
      <c r="H93" s="505"/>
      <c r="I93" s="4">
        <v>83</v>
      </c>
      <c r="J93" s="8"/>
      <c r="K93" s="59">
        <f>SUM(K94:K102)</f>
        <v>0</v>
      </c>
      <c r="L93" s="59">
        <f>SUM(L94:L102)</f>
        <v>0</v>
      </c>
    </row>
    <row r="94" spans="1:12" ht="13.5" customHeight="1">
      <c r="A94" s="481" t="s">
        <v>1995</v>
      </c>
      <c r="B94" s="482"/>
      <c r="C94" s="482"/>
      <c r="D94" s="482"/>
      <c r="E94" s="482"/>
      <c r="F94" s="482"/>
      <c r="G94" s="482"/>
      <c r="H94" s="483"/>
      <c r="I94" s="4">
        <v>84</v>
      </c>
      <c r="J94" s="8"/>
      <c r="K94" s="60">
        <v>0</v>
      </c>
      <c r="L94" s="60">
        <v>0</v>
      </c>
    </row>
    <row r="95" spans="1:12" ht="13.5" customHeight="1">
      <c r="A95" s="481" t="s">
        <v>2347</v>
      </c>
      <c r="B95" s="482"/>
      <c r="C95" s="482"/>
      <c r="D95" s="482"/>
      <c r="E95" s="482"/>
      <c r="F95" s="482"/>
      <c r="G95" s="482"/>
      <c r="H95" s="483"/>
      <c r="I95" s="4">
        <v>85</v>
      </c>
      <c r="J95" s="8"/>
      <c r="K95" s="60">
        <v>0</v>
      </c>
      <c r="L95" s="60">
        <v>0</v>
      </c>
    </row>
    <row r="96" spans="1:12" ht="13.5" customHeight="1">
      <c r="A96" s="481" t="s">
        <v>2183</v>
      </c>
      <c r="B96" s="482"/>
      <c r="C96" s="482"/>
      <c r="D96" s="482"/>
      <c r="E96" s="482"/>
      <c r="F96" s="482"/>
      <c r="G96" s="482"/>
      <c r="H96" s="483"/>
      <c r="I96" s="4">
        <v>86</v>
      </c>
      <c r="J96" s="8"/>
      <c r="K96" s="60">
        <v>0</v>
      </c>
      <c r="L96" s="60">
        <v>0</v>
      </c>
    </row>
    <row r="97" spans="1:12" ht="13.5" customHeight="1">
      <c r="A97" s="481" t="s">
        <v>1708</v>
      </c>
      <c r="B97" s="482"/>
      <c r="C97" s="482"/>
      <c r="D97" s="482"/>
      <c r="E97" s="482"/>
      <c r="F97" s="482"/>
      <c r="G97" s="482"/>
      <c r="H97" s="483"/>
      <c r="I97" s="4">
        <v>87</v>
      </c>
      <c r="J97" s="8"/>
      <c r="K97" s="60">
        <v>0</v>
      </c>
      <c r="L97" s="60">
        <v>0</v>
      </c>
    </row>
    <row r="98" spans="1:12" ht="13.5" customHeight="1">
      <c r="A98" s="481" t="s">
        <v>2188</v>
      </c>
      <c r="B98" s="482"/>
      <c r="C98" s="482"/>
      <c r="D98" s="482"/>
      <c r="E98" s="482"/>
      <c r="F98" s="482"/>
      <c r="G98" s="482"/>
      <c r="H98" s="483"/>
      <c r="I98" s="4">
        <v>88</v>
      </c>
      <c r="J98" s="8"/>
      <c r="K98" s="60">
        <v>0</v>
      </c>
      <c r="L98" s="60">
        <v>0</v>
      </c>
    </row>
    <row r="99" spans="1:12" ht="13.5" customHeight="1">
      <c r="A99" s="481" t="s">
        <v>1921</v>
      </c>
      <c r="B99" s="482"/>
      <c r="C99" s="482"/>
      <c r="D99" s="482"/>
      <c r="E99" s="482"/>
      <c r="F99" s="482"/>
      <c r="G99" s="482"/>
      <c r="H99" s="483"/>
      <c r="I99" s="4">
        <v>89</v>
      </c>
      <c r="J99" s="8"/>
      <c r="K99" s="60">
        <v>0</v>
      </c>
      <c r="L99" s="60">
        <v>0</v>
      </c>
    </row>
    <row r="100" spans="1:12" ht="13.5" customHeight="1">
      <c r="A100" s="481" t="s">
        <v>2604</v>
      </c>
      <c r="B100" s="482"/>
      <c r="C100" s="482"/>
      <c r="D100" s="482"/>
      <c r="E100" s="482"/>
      <c r="F100" s="482"/>
      <c r="G100" s="482"/>
      <c r="H100" s="483"/>
      <c r="I100" s="4">
        <v>90</v>
      </c>
      <c r="J100" s="8"/>
      <c r="K100" s="60">
        <v>0</v>
      </c>
      <c r="L100" s="60">
        <v>0</v>
      </c>
    </row>
    <row r="101" spans="1:12" ht="13.5" customHeight="1">
      <c r="A101" s="481" t="s">
        <v>2160</v>
      </c>
      <c r="B101" s="482"/>
      <c r="C101" s="482"/>
      <c r="D101" s="482"/>
      <c r="E101" s="482"/>
      <c r="F101" s="482"/>
      <c r="G101" s="482"/>
      <c r="H101" s="483"/>
      <c r="I101" s="4">
        <v>91</v>
      </c>
      <c r="J101" s="8"/>
      <c r="K101" s="60">
        <v>0</v>
      </c>
      <c r="L101" s="60">
        <v>0</v>
      </c>
    </row>
    <row r="102" spans="1:12" ht="13.5" customHeight="1">
      <c r="A102" s="481" t="s">
        <v>2161</v>
      </c>
      <c r="B102" s="482"/>
      <c r="C102" s="482"/>
      <c r="D102" s="482"/>
      <c r="E102" s="482"/>
      <c r="F102" s="482"/>
      <c r="G102" s="482"/>
      <c r="H102" s="483"/>
      <c r="I102" s="4">
        <v>92</v>
      </c>
      <c r="J102" s="8"/>
      <c r="K102" s="60">
        <v>0</v>
      </c>
      <c r="L102" s="60">
        <v>0</v>
      </c>
    </row>
    <row r="103" spans="1:12" ht="13.5" customHeight="1">
      <c r="A103" s="503" t="s">
        <v>2255</v>
      </c>
      <c r="B103" s="504"/>
      <c r="C103" s="504"/>
      <c r="D103" s="504"/>
      <c r="E103" s="504"/>
      <c r="F103" s="504"/>
      <c r="G103" s="504"/>
      <c r="H103" s="505"/>
      <c r="I103" s="4">
        <v>93</v>
      </c>
      <c r="J103" s="8"/>
      <c r="K103" s="59">
        <f>SUM(K104:K115)</f>
        <v>866928</v>
      </c>
      <c r="L103" s="59">
        <f>SUM(L104:L115)</f>
        <v>1219532</v>
      </c>
    </row>
    <row r="104" spans="1:12" ht="13.5" customHeight="1">
      <c r="A104" s="481" t="s">
        <v>1995</v>
      </c>
      <c r="B104" s="482"/>
      <c r="C104" s="482"/>
      <c r="D104" s="482"/>
      <c r="E104" s="482"/>
      <c r="F104" s="482"/>
      <c r="G104" s="482"/>
      <c r="H104" s="483"/>
      <c r="I104" s="4">
        <v>94</v>
      </c>
      <c r="J104" s="8"/>
      <c r="K104" s="60">
        <v>0</v>
      </c>
      <c r="L104" s="60">
        <v>0</v>
      </c>
    </row>
    <row r="105" spans="1:12" ht="13.5" customHeight="1">
      <c r="A105" s="481" t="s">
        <v>2347</v>
      </c>
      <c r="B105" s="482"/>
      <c r="C105" s="482"/>
      <c r="D105" s="482"/>
      <c r="E105" s="482"/>
      <c r="F105" s="482"/>
      <c r="G105" s="482"/>
      <c r="H105" s="483"/>
      <c r="I105" s="4">
        <v>95</v>
      </c>
      <c r="J105" s="8"/>
      <c r="K105" s="60">
        <v>0</v>
      </c>
      <c r="L105" s="60">
        <v>0</v>
      </c>
    </row>
    <row r="106" spans="1:12" ht="13.5" customHeight="1">
      <c r="A106" s="481" t="s">
        <v>2183</v>
      </c>
      <c r="B106" s="482"/>
      <c r="C106" s="482"/>
      <c r="D106" s="482"/>
      <c r="E106" s="482"/>
      <c r="F106" s="482"/>
      <c r="G106" s="482"/>
      <c r="H106" s="483"/>
      <c r="I106" s="4">
        <v>96</v>
      </c>
      <c r="J106" s="8"/>
      <c r="K106" s="60">
        <v>0</v>
      </c>
      <c r="L106" s="60">
        <v>0</v>
      </c>
    </row>
    <row r="107" spans="1:12" ht="13.5" customHeight="1">
      <c r="A107" s="481" t="s">
        <v>1708</v>
      </c>
      <c r="B107" s="482"/>
      <c r="C107" s="482"/>
      <c r="D107" s="482"/>
      <c r="E107" s="482"/>
      <c r="F107" s="482"/>
      <c r="G107" s="482"/>
      <c r="H107" s="483"/>
      <c r="I107" s="4">
        <v>97</v>
      </c>
      <c r="J107" s="8"/>
      <c r="K107" s="60">
        <v>0</v>
      </c>
      <c r="L107" s="60">
        <v>0</v>
      </c>
    </row>
    <row r="108" spans="1:12" ht="13.5" customHeight="1">
      <c r="A108" s="481" t="s">
        <v>2188</v>
      </c>
      <c r="B108" s="482"/>
      <c r="C108" s="482"/>
      <c r="D108" s="482"/>
      <c r="E108" s="482"/>
      <c r="F108" s="482"/>
      <c r="G108" s="482"/>
      <c r="H108" s="483"/>
      <c r="I108" s="4">
        <v>98</v>
      </c>
      <c r="J108" s="8"/>
      <c r="K108" s="60">
        <v>760922</v>
      </c>
      <c r="L108" s="60">
        <v>1101264</v>
      </c>
    </row>
    <row r="109" spans="1:12" ht="13.5" customHeight="1">
      <c r="A109" s="481" t="s">
        <v>1921</v>
      </c>
      <c r="B109" s="482"/>
      <c r="C109" s="482"/>
      <c r="D109" s="482"/>
      <c r="E109" s="482"/>
      <c r="F109" s="482"/>
      <c r="G109" s="482"/>
      <c r="H109" s="483"/>
      <c r="I109" s="4">
        <v>99</v>
      </c>
      <c r="J109" s="8"/>
      <c r="K109" s="60">
        <v>0</v>
      </c>
      <c r="L109" s="60">
        <v>0</v>
      </c>
    </row>
    <row r="110" spans="1:12" ht="13.5" customHeight="1">
      <c r="A110" s="481" t="s">
        <v>2604</v>
      </c>
      <c r="B110" s="482"/>
      <c r="C110" s="482"/>
      <c r="D110" s="482"/>
      <c r="E110" s="482"/>
      <c r="F110" s="482"/>
      <c r="G110" s="482"/>
      <c r="H110" s="483"/>
      <c r="I110" s="4">
        <v>100</v>
      </c>
      <c r="J110" s="8"/>
      <c r="K110" s="60">
        <v>0</v>
      </c>
      <c r="L110" s="60">
        <v>0</v>
      </c>
    </row>
    <row r="111" spans="1:12" ht="13.5" customHeight="1">
      <c r="A111" s="481" t="s">
        <v>1832</v>
      </c>
      <c r="B111" s="482"/>
      <c r="C111" s="482"/>
      <c r="D111" s="482"/>
      <c r="E111" s="482"/>
      <c r="F111" s="482"/>
      <c r="G111" s="482"/>
      <c r="H111" s="483"/>
      <c r="I111" s="4">
        <v>101</v>
      </c>
      <c r="J111" s="8"/>
      <c r="K111" s="60">
        <v>56221</v>
      </c>
      <c r="L111" s="60">
        <v>64769</v>
      </c>
    </row>
    <row r="112" spans="1:12" ht="13.5" customHeight="1">
      <c r="A112" s="481" t="s">
        <v>2440</v>
      </c>
      <c r="B112" s="482"/>
      <c r="C112" s="482"/>
      <c r="D112" s="482"/>
      <c r="E112" s="482"/>
      <c r="F112" s="482"/>
      <c r="G112" s="482"/>
      <c r="H112" s="483"/>
      <c r="I112" s="4">
        <v>102</v>
      </c>
      <c r="J112" s="8"/>
      <c r="K112" s="60">
        <v>42940</v>
      </c>
      <c r="L112" s="60">
        <v>46644</v>
      </c>
    </row>
    <row r="113" spans="1:12" ht="13.5" customHeight="1">
      <c r="A113" s="481" t="s">
        <v>1952</v>
      </c>
      <c r="B113" s="482"/>
      <c r="C113" s="482"/>
      <c r="D113" s="482"/>
      <c r="E113" s="482"/>
      <c r="F113" s="482"/>
      <c r="G113" s="482"/>
      <c r="H113" s="483"/>
      <c r="I113" s="4">
        <v>103</v>
      </c>
      <c r="J113" s="8"/>
      <c r="K113" s="60">
        <v>0</v>
      </c>
      <c r="L113" s="60">
        <v>0</v>
      </c>
    </row>
    <row r="114" spans="1:12" ht="13.5" customHeight="1">
      <c r="A114" s="481" t="s">
        <v>2173</v>
      </c>
      <c r="B114" s="482"/>
      <c r="C114" s="482"/>
      <c r="D114" s="482"/>
      <c r="E114" s="482"/>
      <c r="F114" s="482"/>
      <c r="G114" s="482"/>
      <c r="H114" s="483"/>
      <c r="I114" s="4">
        <v>104</v>
      </c>
      <c r="J114" s="8"/>
      <c r="K114" s="60">
        <v>0</v>
      </c>
      <c r="L114" s="60">
        <v>0</v>
      </c>
    </row>
    <row r="115" spans="1:12" ht="13.5" customHeight="1">
      <c r="A115" s="481" t="s">
        <v>2177</v>
      </c>
      <c r="B115" s="482"/>
      <c r="C115" s="482"/>
      <c r="D115" s="482"/>
      <c r="E115" s="482"/>
      <c r="F115" s="482"/>
      <c r="G115" s="482"/>
      <c r="H115" s="483"/>
      <c r="I115" s="4">
        <v>105</v>
      </c>
      <c r="J115" s="8"/>
      <c r="K115" s="60">
        <v>6845</v>
      </c>
      <c r="L115" s="60">
        <v>6855</v>
      </c>
    </row>
    <row r="116" spans="1:12" ht="13.5" customHeight="1">
      <c r="A116" s="503" t="s">
        <v>2506</v>
      </c>
      <c r="B116" s="504"/>
      <c r="C116" s="504"/>
      <c r="D116" s="504"/>
      <c r="E116" s="504"/>
      <c r="F116" s="504"/>
      <c r="G116" s="504"/>
      <c r="H116" s="505"/>
      <c r="I116" s="4">
        <v>106</v>
      </c>
      <c r="J116" s="8"/>
      <c r="K116" s="60">
        <v>37106931</v>
      </c>
      <c r="L116" s="60">
        <v>57781332</v>
      </c>
    </row>
    <row r="117" spans="1:12" ht="13.5" customHeight="1">
      <c r="A117" s="503" t="s">
        <v>2335</v>
      </c>
      <c r="B117" s="504"/>
      <c r="C117" s="504"/>
      <c r="D117" s="504"/>
      <c r="E117" s="504"/>
      <c r="F117" s="504"/>
      <c r="G117" s="504"/>
      <c r="H117" s="505"/>
      <c r="I117" s="4">
        <v>107</v>
      </c>
      <c r="J117" s="8"/>
      <c r="K117" s="59">
        <f>K72+K89+K93+K103+K116</f>
        <v>39069558</v>
      </c>
      <c r="L117" s="59">
        <f>L72+L89+L93+L103+L116</f>
        <v>60101548</v>
      </c>
    </row>
    <row r="118" spans="1:12" ht="13.5" customHeight="1">
      <c r="A118" s="506" t="s">
        <v>2039</v>
      </c>
      <c r="B118" s="507"/>
      <c r="C118" s="507"/>
      <c r="D118" s="507"/>
      <c r="E118" s="507"/>
      <c r="F118" s="507"/>
      <c r="G118" s="507"/>
      <c r="H118" s="508"/>
      <c r="I118" s="5">
        <v>108</v>
      </c>
      <c r="J118" s="8"/>
      <c r="K118" s="61">
        <v>8513558</v>
      </c>
      <c r="L118" s="61">
        <v>7867287</v>
      </c>
    </row>
    <row r="119" spans="1:12" ht="13.5" customHeight="1">
      <c r="A119" s="477" t="s">
        <v>2704</v>
      </c>
      <c r="B119" s="478"/>
      <c r="C119" s="478"/>
      <c r="D119" s="478"/>
      <c r="E119" s="478"/>
      <c r="F119" s="478"/>
      <c r="G119" s="478"/>
      <c r="H119" s="478"/>
      <c r="I119" s="479"/>
      <c r="J119" s="479"/>
      <c r="K119" s="479"/>
      <c r="L119" s="480"/>
    </row>
    <row r="120" spans="1:12" ht="13.5" customHeight="1">
      <c r="A120" s="499" t="s">
        <v>1592</v>
      </c>
      <c r="B120" s="500"/>
      <c r="C120" s="500"/>
      <c r="D120" s="500"/>
      <c r="E120" s="500"/>
      <c r="F120" s="500"/>
      <c r="G120" s="500"/>
      <c r="H120" s="500"/>
      <c r="I120" s="501"/>
      <c r="J120" s="501"/>
      <c r="K120" s="501"/>
      <c r="L120" s="502"/>
    </row>
    <row r="121" spans="1:12" ht="13.5" customHeight="1">
      <c r="A121" s="493" t="s">
        <v>1925</v>
      </c>
      <c r="B121" s="494"/>
      <c r="C121" s="494"/>
      <c r="D121" s="494"/>
      <c r="E121" s="494"/>
      <c r="F121" s="494"/>
      <c r="G121" s="494"/>
      <c r="H121" s="495"/>
      <c r="I121" s="11">
        <v>109</v>
      </c>
      <c r="J121" s="210"/>
      <c r="K121" s="60">
        <v>0</v>
      </c>
      <c r="L121" s="60">
        <v>0</v>
      </c>
    </row>
    <row r="122" spans="1:12" ht="13.5" customHeight="1">
      <c r="A122" s="496" t="s">
        <v>1789</v>
      </c>
      <c r="B122" s="497"/>
      <c r="C122" s="497"/>
      <c r="D122" s="497"/>
      <c r="E122" s="497"/>
      <c r="F122" s="497"/>
      <c r="G122" s="497"/>
      <c r="H122" s="498"/>
      <c r="I122" s="13">
        <v>110</v>
      </c>
      <c r="J122" s="211"/>
      <c r="K122" s="61">
        <v>0</v>
      </c>
      <c r="L122" s="61">
        <v>0</v>
      </c>
    </row>
    <row r="123" ht="4.5" customHeight="1"/>
    <row r="124" spans="1:12" ht="12" customHeight="1">
      <c r="A124" s="532" t="s">
        <v>2721</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106:H106"/>
    <mergeCell ref="A94:H94"/>
    <mergeCell ref="A95:H95"/>
    <mergeCell ref="A96:H96"/>
    <mergeCell ref="A97:H97"/>
    <mergeCell ref="A98:H98"/>
    <mergeCell ref="A99:H99"/>
    <mergeCell ref="A109:H109"/>
    <mergeCell ref="A111:H111"/>
    <mergeCell ref="A110:H110"/>
    <mergeCell ref="A101:H101"/>
    <mergeCell ref="A102:H102"/>
    <mergeCell ref="A100:H100"/>
    <mergeCell ref="A108:H108"/>
    <mergeCell ref="A103:H103"/>
    <mergeCell ref="A104:H104"/>
    <mergeCell ref="A105:H105"/>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2:H112"/>
    <mergeCell ref="A72:H72"/>
    <mergeCell ref="A73:H73"/>
    <mergeCell ref="A83:H83"/>
    <mergeCell ref="A86:H86"/>
    <mergeCell ref="A113:H113"/>
    <mergeCell ref="A114:H114"/>
    <mergeCell ref="A115:H115"/>
    <mergeCell ref="A107:H10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1943</v>
      </c>
      <c r="B1" s="273"/>
      <c r="C1" s="107" t="s">
        <v>842</v>
      </c>
      <c r="D1" s="104" t="s">
        <v>1016</v>
      </c>
      <c r="E1" s="104" t="s">
        <v>154</v>
      </c>
      <c r="F1" s="125" t="s">
        <v>987</v>
      </c>
      <c r="G1" s="104" t="s">
        <v>840</v>
      </c>
      <c r="H1" s="125" t="s">
        <v>839</v>
      </c>
      <c r="I1" s="104" t="s">
        <v>1069</v>
      </c>
      <c r="J1" s="105"/>
      <c r="K1" s="63"/>
      <c r="L1" s="3"/>
      <c r="M1" s="3"/>
      <c r="N1" t="s">
        <v>0</v>
      </c>
      <c r="Q1" s="3">
        <f>IF(OR(MIN(K9:L73)&lt;0,MAX(K9:L73)&gt;0),1,0)</f>
        <v>1</v>
      </c>
      <c r="R1" s="207" t="s">
        <v>2473</v>
      </c>
    </row>
    <row r="2" spans="1:18" s="3" customFormat="1" ht="19.5" customHeight="1" thickBot="1">
      <c r="A2" s="274"/>
      <c r="B2" s="275"/>
      <c r="C2" s="108" t="s">
        <v>1079</v>
      </c>
      <c r="D2" s="109" t="s">
        <v>915</v>
      </c>
      <c r="E2" s="109" t="s">
        <v>1161</v>
      </c>
      <c r="F2" s="109" t="s">
        <v>828</v>
      </c>
      <c r="G2" s="109" t="s">
        <v>982</v>
      </c>
      <c r="H2" s="109" t="s">
        <v>902</v>
      </c>
      <c r="I2" s="110" t="s">
        <v>845</v>
      </c>
      <c r="J2" s="106"/>
      <c r="K2" s="26"/>
      <c r="L2"/>
      <c r="M2"/>
      <c r="Q2" s="33">
        <f>IF(OR(MIN(K9:K73)&lt;0,MAX(K9:K73)&gt;0),1,0)</f>
        <v>1</v>
      </c>
      <c r="R2" s="207" t="s">
        <v>2317</v>
      </c>
    </row>
    <row r="3" spans="1:18" s="3" customFormat="1" ht="19.5" customHeight="1">
      <c r="A3" s="511" t="s">
        <v>1989</v>
      </c>
      <c r="B3" s="538"/>
      <c r="C3" s="538"/>
      <c r="D3" s="538"/>
      <c r="E3" s="538"/>
      <c r="F3" s="538"/>
      <c r="G3" s="538"/>
      <c r="H3" s="538"/>
      <c r="I3" s="538"/>
      <c r="J3" s="538"/>
      <c r="K3" s="539"/>
      <c r="L3" s="509" t="s">
        <v>1665</v>
      </c>
      <c r="Q3" s="33">
        <f>IF(OR(MIN(L9:L73)&lt;0,MAX(L9:L73)&gt;0),1,0)</f>
        <v>1</v>
      </c>
      <c r="R3" s="207" t="s">
        <v>2610</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54189804734; Vod i odvodnja Zgb županije</v>
      </c>
      <c r="B6" s="535"/>
      <c r="C6" s="535"/>
      <c r="D6" s="535"/>
      <c r="E6" s="535"/>
      <c r="F6" s="535"/>
      <c r="G6" s="535"/>
      <c r="H6" s="535"/>
      <c r="I6" s="535"/>
      <c r="J6" s="535"/>
      <c r="K6" s="535"/>
      <c r="L6" s="536"/>
      <c r="Q6" s="3">
        <f>IF(OR(MIN(K55:K56,K72:K73)&lt;0,MAX(K55:K56,K72:K73)&gt;0),1,0)</f>
        <v>0</v>
      </c>
      <c r="R6" s="207" t="s">
        <v>2703</v>
      </c>
    </row>
    <row r="7" spans="1:18" s="3" customFormat="1" ht="24.75" customHeight="1" thickBot="1">
      <c r="A7" s="537" t="s">
        <v>1420</v>
      </c>
      <c r="B7" s="537"/>
      <c r="C7" s="537"/>
      <c r="D7" s="537"/>
      <c r="E7" s="537"/>
      <c r="F7" s="537"/>
      <c r="G7" s="537"/>
      <c r="H7" s="537"/>
      <c r="I7" s="119" t="s">
        <v>1486</v>
      </c>
      <c r="J7" s="119" t="s">
        <v>1814</v>
      </c>
      <c r="K7" s="120" t="s">
        <v>1501</v>
      </c>
      <c r="L7" s="120" t="s">
        <v>1682</v>
      </c>
      <c r="Q7" s="3">
        <f>IF(OR(MIN(L55:L56,L72:L73)&lt;0,MAX(L55:L56,L72:L73)&gt;0),1,0)</f>
        <v>0</v>
      </c>
      <c r="R7" s="207" t="s">
        <v>2699</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2631</v>
      </c>
    </row>
    <row r="9" spans="1:12" s="3" customFormat="1" ht="13.5" customHeight="1">
      <c r="A9" s="484" t="s">
        <v>1848</v>
      </c>
      <c r="B9" s="485"/>
      <c r="C9" s="485"/>
      <c r="D9" s="485"/>
      <c r="E9" s="485"/>
      <c r="F9" s="485"/>
      <c r="G9" s="485"/>
      <c r="H9" s="486"/>
      <c r="I9" s="6">
        <v>111</v>
      </c>
      <c r="J9" s="7"/>
      <c r="K9" s="79">
        <f>SUM(K10:K11)</f>
        <v>1370417</v>
      </c>
      <c r="L9" s="79">
        <f>SUM(L10:L11)</f>
        <v>1300146</v>
      </c>
    </row>
    <row r="10" spans="1:12" s="3" customFormat="1" ht="13.5" customHeight="1">
      <c r="A10" s="503" t="s">
        <v>1651</v>
      </c>
      <c r="B10" s="504"/>
      <c r="C10" s="504"/>
      <c r="D10" s="504"/>
      <c r="E10" s="504"/>
      <c r="F10" s="504"/>
      <c r="G10" s="504"/>
      <c r="H10" s="505"/>
      <c r="I10" s="4">
        <v>112</v>
      </c>
      <c r="J10" s="8"/>
      <c r="K10" s="60">
        <v>14400</v>
      </c>
      <c r="L10" s="60">
        <v>14400</v>
      </c>
    </row>
    <row r="11" spans="1:12" s="3" customFormat="1" ht="13.5" customHeight="1">
      <c r="A11" s="503" t="s">
        <v>1734</v>
      </c>
      <c r="B11" s="504"/>
      <c r="C11" s="504"/>
      <c r="D11" s="504"/>
      <c r="E11" s="504"/>
      <c r="F11" s="504"/>
      <c r="G11" s="504"/>
      <c r="H11" s="505"/>
      <c r="I11" s="4">
        <v>113</v>
      </c>
      <c r="J11" s="8"/>
      <c r="K11" s="60">
        <v>1356017</v>
      </c>
      <c r="L11" s="60">
        <v>1285746</v>
      </c>
    </row>
    <row r="12" spans="1:12" s="3" customFormat="1" ht="13.5" customHeight="1">
      <c r="A12" s="503" t="s">
        <v>2154</v>
      </c>
      <c r="B12" s="504"/>
      <c r="C12" s="504"/>
      <c r="D12" s="504"/>
      <c r="E12" s="504"/>
      <c r="F12" s="504"/>
      <c r="G12" s="504"/>
      <c r="H12" s="505"/>
      <c r="I12" s="4">
        <v>114</v>
      </c>
      <c r="J12" s="8"/>
      <c r="K12" s="59">
        <f>K13+K14+K18+K22+K23+K24+K27+K28</f>
        <v>1370279</v>
      </c>
      <c r="L12" s="59">
        <f>L13+L14+L18+L22+L23+L24+L27+L28</f>
        <v>1300026</v>
      </c>
    </row>
    <row r="13" spans="1:12" s="3" customFormat="1" ht="15" customHeight="1">
      <c r="A13" s="503" t="s">
        <v>2252</v>
      </c>
      <c r="B13" s="504"/>
      <c r="C13" s="504"/>
      <c r="D13" s="504"/>
      <c r="E13" s="504"/>
      <c r="F13" s="504"/>
      <c r="G13" s="504"/>
      <c r="H13" s="505"/>
      <c r="I13" s="4">
        <v>115</v>
      </c>
      <c r="J13" s="8"/>
      <c r="K13" s="60">
        <v>0</v>
      </c>
      <c r="L13" s="60">
        <v>0</v>
      </c>
    </row>
    <row r="14" spans="1:12" s="3" customFormat="1" ht="13.5" customHeight="1">
      <c r="A14" s="503" t="s">
        <v>2333</v>
      </c>
      <c r="B14" s="504"/>
      <c r="C14" s="504"/>
      <c r="D14" s="504"/>
      <c r="E14" s="504"/>
      <c r="F14" s="504"/>
      <c r="G14" s="504"/>
      <c r="H14" s="505"/>
      <c r="I14" s="4">
        <v>116</v>
      </c>
      <c r="J14" s="8"/>
      <c r="K14" s="59">
        <f>SUM(K15:K17)</f>
        <v>347283</v>
      </c>
      <c r="L14" s="59">
        <f>SUM(L15:L17)</f>
        <v>389597</v>
      </c>
    </row>
    <row r="15" spans="1:12" s="3" customFormat="1" ht="13.5" customHeight="1">
      <c r="A15" s="481" t="s">
        <v>2307</v>
      </c>
      <c r="B15" s="482"/>
      <c r="C15" s="482"/>
      <c r="D15" s="482"/>
      <c r="E15" s="482"/>
      <c r="F15" s="482"/>
      <c r="G15" s="482"/>
      <c r="H15" s="483"/>
      <c r="I15" s="4">
        <v>117</v>
      </c>
      <c r="J15" s="8"/>
      <c r="K15" s="60">
        <v>50622</v>
      </c>
      <c r="L15" s="60">
        <v>44608</v>
      </c>
    </row>
    <row r="16" spans="1:12" s="3" customFormat="1" ht="13.5" customHeight="1">
      <c r="A16" s="481" t="s">
        <v>2174</v>
      </c>
      <c r="B16" s="482"/>
      <c r="C16" s="482"/>
      <c r="D16" s="482"/>
      <c r="E16" s="482"/>
      <c r="F16" s="482"/>
      <c r="G16" s="482"/>
      <c r="H16" s="483"/>
      <c r="I16" s="4">
        <v>118</v>
      </c>
      <c r="J16" s="8"/>
      <c r="K16" s="60">
        <v>1</v>
      </c>
      <c r="L16" s="60">
        <v>0</v>
      </c>
    </row>
    <row r="17" spans="1:12" s="3" customFormat="1" ht="13.5" customHeight="1">
      <c r="A17" s="481" t="s">
        <v>2196</v>
      </c>
      <c r="B17" s="482"/>
      <c r="C17" s="482"/>
      <c r="D17" s="482"/>
      <c r="E17" s="482"/>
      <c r="F17" s="482"/>
      <c r="G17" s="482"/>
      <c r="H17" s="483"/>
      <c r="I17" s="4">
        <v>119</v>
      </c>
      <c r="J17" s="8"/>
      <c r="K17" s="60">
        <v>296660</v>
      </c>
      <c r="L17" s="60">
        <v>344989</v>
      </c>
    </row>
    <row r="18" spans="1:12" s="3" customFormat="1" ht="13.5" customHeight="1">
      <c r="A18" s="503" t="s">
        <v>2254</v>
      </c>
      <c r="B18" s="504"/>
      <c r="C18" s="504"/>
      <c r="D18" s="504"/>
      <c r="E18" s="504"/>
      <c r="F18" s="504"/>
      <c r="G18" s="504"/>
      <c r="H18" s="505"/>
      <c r="I18" s="4">
        <v>120</v>
      </c>
      <c r="J18" s="8"/>
      <c r="K18" s="59">
        <f>SUM(K19:K21)</f>
        <v>689533</v>
      </c>
      <c r="L18" s="59">
        <f>SUM(L19:L21)</f>
        <v>599752</v>
      </c>
    </row>
    <row r="19" spans="1:12" s="3" customFormat="1" ht="13.5" customHeight="1">
      <c r="A19" s="481" t="s">
        <v>2159</v>
      </c>
      <c r="B19" s="482"/>
      <c r="C19" s="482"/>
      <c r="D19" s="482"/>
      <c r="E19" s="482"/>
      <c r="F19" s="482"/>
      <c r="G19" s="482"/>
      <c r="H19" s="483"/>
      <c r="I19" s="4">
        <v>121</v>
      </c>
      <c r="J19" s="8"/>
      <c r="K19" s="60">
        <v>391028</v>
      </c>
      <c r="L19" s="60">
        <v>348841</v>
      </c>
    </row>
    <row r="20" spans="1:12" s="3" customFormat="1" ht="13.5" customHeight="1">
      <c r="A20" s="481" t="s">
        <v>2384</v>
      </c>
      <c r="B20" s="482"/>
      <c r="C20" s="482"/>
      <c r="D20" s="482"/>
      <c r="E20" s="482"/>
      <c r="F20" s="482"/>
      <c r="G20" s="482"/>
      <c r="H20" s="483"/>
      <c r="I20" s="4">
        <v>122</v>
      </c>
      <c r="J20" s="8"/>
      <c r="K20" s="60">
        <v>207321</v>
      </c>
      <c r="L20" s="60">
        <v>165160</v>
      </c>
    </row>
    <row r="21" spans="1:12" s="3" customFormat="1" ht="13.5" customHeight="1">
      <c r="A21" s="481" t="s">
        <v>2123</v>
      </c>
      <c r="B21" s="482"/>
      <c r="C21" s="482"/>
      <c r="D21" s="482"/>
      <c r="E21" s="482"/>
      <c r="F21" s="482"/>
      <c r="G21" s="482"/>
      <c r="H21" s="483"/>
      <c r="I21" s="4">
        <v>123</v>
      </c>
      <c r="J21" s="8"/>
      <c r="K21" s="60">
        <v>91184</v>
      </c>
      <c r="L21" s="60">
        <v>85751</v>
      </c>
    </row>
    <row r="22" spans="1:12" s="3" customFormat="1" ht="13.5" customHeight="1">
      <c r="A22" s="503" t="s">
        <v>1538</v>
      </c>
      <c r="B22" s="504"/>
      <c r="C22" s="504"/>
      <c r="D22" s="504"/>
      <c r="E22" s="504"/>
      <c r="F22" s="504"/>
      <c r="G22" s="504"/>
      <c r="H22" s="505"/>
      <c r="I22" s="4">
        <v>124</v>
      </c>
      <c r="J22" s="8"/>
      <c r="K22" s="60">
        <v>84845</v>
      </c>
      <c r="L22" s="60">
        <v>79978</v>
      </c>
    </row>
    <row r="23" spans="1:12" s="3" customFormat="1" ht="13.5" customHeight="1">
      <c r="A23" s="503" t="s">
        <v>1962</v>
      </c>
      <c r="B23" s="504"/>
      <c r="C23" s="504"/>
      <c r="D23" s="504"/>
      <c r="E23" s="504"/>
      <c r="F23" s="504"/>
      <c r="G23" s="504"/>
      <c r="H23" s="505"/>
      <c r="I23" s="4">
        <v>125</v>
      </c>
      <c r="J23" s="8"/>
      <c r="K23" s="60">
        <v>248118</v>
      </c>
      <c r="L23" s="60">
        <v>230699</v>
      </c>
    </row>
    <row r="24" spans="1:12" s="3" customFormat="1" ht="13.5" customHeight="1">
      <c r="A24" s="503" t="s">
        <v>2334</v>
      </c>
      <c r="B24" s="504"/>
      <c r="C24" s="504"/>
      <c r="D24" s="504"/>
      <c r="E24" s="504"/>
      <c r="F24" s="504"/>
      <c r="G24" s="504"/>
      <c r="H24" s="505"/>
      <c r="I24" s="4">
        <v>126</v>
      </c>
      <c r="J24" s="8"/>
      <c r="K24" s="59">
        <f>SUM(K25:K26)</f>
        <v>0</v>
      </c>
      <c r="L24" s="59">
        <f>SUM(L25:L26)</f>
        <v>0</v>
      </c>
    </row>
    <row r="25" spans="1:12" s="3" customFormat="1" ht="13.5" customHeight="1">
      <c r="A25" s="481" t="s">
        <v>2102</v>
      </c>
      <c r="B25" s="482"/>
      <c r="C25" s="482"/>
      <c r="D25" s="482"/>
      <c r="E25" s="482"/>
      <c r="F25" s="482"/>
      <c r="G25" s="482"/>
      <c r="H25" s="483"/>
      <c r="I25" s="4">
        <v>127</v>
      </c>
      <c r="J25" s="8"/>
      <c r="K25" s="60">
        <v>0</v>
      </c>
      <c r="L25" s="60">
        <v>0</v>
      </c>
    </row>
    <row r="26" spans="1:12" s="3" customFormat="1" ht="13.5" customHeight="1">
      <c r="A26" s="481" t="s">
        <v>2118</v>
      </c>
      <c r="B26" s="482"/>
      <c r="C26" s="482"/>
      <c r="D26" s="482"/>
      <c r="E26" s="482"/>
      <c r="F26" s="482"/>
      <c r="G26" s="482"/>
      <c r="H26" s="483"/>
      <c r="I26" s="4">
        <v>128</v>
      </c>
      <c r="J26" s="8"/>
      <c r="K26" s="60">
        <v>0</v>
      </c>
      <c r="L26" s="60">
        <v>0</v>
      </c>
    </row>
    <row r="27" spans="1:12" s="3" customFormat="1" ht="13.5" customHeight="1">
      <c r="A27" s="503" t="s">
        <v>1539</v>
      </c>
      <c r="B27" s="504"/>
      <c r="C27" s="504"/>
      <c r="D27" s="504"/>
      <c r="E27" s="504"/>
      <c r="F27" s="504"/>
      <c r="G27" s="504"/>
      <c r="H27" s="505"/>
      <c r="I27" s="4">
        <v>129</v>
      </c>
      <c r="J27" s="8"/>
      <c r="K27" s="60">
        <v>0</v>
      </c>
      <c r="L27" s="60">
        <v>0</v>
      </c>
    </row>
    <row r="28" spans="1:12" s="3" customFormat="1" ht="13.5" customHeight="1">
      <c r="A28" s="503" t="s">
        <v>1735</v>
      </c>
      <c r="B28" s="504"/>
      <c r="C28" s="504"/>
      <c r="D28" s="504"/>
      <c r="E28" s="504"/>
      <c r="F28" s="504"/>
      <c r="G28" s="504"/>
      <c r="H28" s="505"/>
      <c r="I28" s="4">
        <v>130</v>
      </c>
      <c r="J28" s="8"/>
      <c r="K28" s="60">
        <v>500</v>
      </c>
      <c r="L28" s="60">
        <v>0</v>
      </c>
    </row>
    <row r="29" spans="1:12" s="3" customFormat="1" ht="13.5" customHeight="1">
      <c r="A29" s="503" t="s">
        <v>1975</v>
      </c>
      <c r="B29" s="504"/>
      <c r="C29" s="504"/>
      <c r="D29" s="504"/>
      <c r="E29" s="504"/>
      <c r="F29" s="504"/>
      <c r="G29" s="504"/>
      <c r="H29" s="505"/>
      <c r="I29" s="4">
        <v>131</v>
      </c>
      <c r="J29" s="8"/>
      <c r="K29" s="59">
        <f>SUM(K30:K34)</f>
        <v>5193</v>
      </c>
      <c r="L29" s="59">
        <f>SUM(L30:L34)</f>
        <v>5980</v>
      </c>
    </row>
    <row r="30" spans="1:12" s="3" customFormat="1" ht="27.75" customHeight="1">
      <c r="A30" s="503" t="s">
        <v>2706</v>
      </c>
      <c r="B30" s="504"/>
      <c r="C30" s="504"/>
      <c r="D30" s="504"/>
      <c r="E30" s="504"/>
      <c r="F30" s="504"/>
      <c r="G30" s="504"/>
      <c r="H30" s="505"/>
      <c r="I30" s="4">
        <v>132</v>
      </c>
      <c r="J30" s="8"/>
      <c r="K30" s="60">
        <v>0</v>
      </c>
      <c r="L30" s="60">
        <v>0</v>
      </c>
    </row>
    <row r="31" spans="1:12" s="3" customFormat="1" ht="27.75" customHeight="1">
      <c r="A31" s="503" t="s">
        <v>2732</v>
      </c>
      <c r="B31" s="504"/>
      <c r="C31" s="504"/>
      <c r="D31" s="504"/>
      <c r="E31" s="504"/>
      <c r="F31" s="504"/>
      <c r="G31" s="504"/>
      <c r="H31" s="505"/>
      <c r="I31" s="4">
        <v>133</v>
      </c>
      <c r="J31" s="8"/>
      <c r="K31" s="60">
        <v>5193</v>
      </c>
      <c r="L31" s="60">
        <v>5980</v>
      </c>
    </row>
    <row r="32" spans="1:12" s="3" customFormat="1" ht="13.5" customHeight="1">
      <c r="A32" s="503" t="s">
        <v>2591</v>
      </c>
      <c r="B32" s="504"/>
      <c r="C32" s="504"/>
      <c r="D32" s="504"/>
      <c r="E32" s="504"/>
      <c r="F32" s="504"/>
      <c r="G32" s="504"/>
      <c r="H32" s="505"/>
      <c r="I32" s="4">
        <v>134</v>
      </c>
      <c r="J32" s="8"/>
      <c r="K32" s="60">
        <v>0</v>
      </c>
      <c r="L32" s="60">
        <v>0</v>
      </c>
    </row>
    <row r="33" spans="1:12" s="3" customFormat="1" ht="13.5" customHeight="1">
      <c r="A33" s="503" t="s">
        <v>2157</v>
      </c>
      <c r="B33" s="504"/>
      <c r="C33" s="504"/>
      <c r="D33" s="504"/>
      <c r="E33" s="504"/>
      <c r="F33" s="504"/>
      <c r="G33" s="504"/>
      <c r="H33" s="505"/>
      <c r="I33" s="4">
        <v>135</v>
      </c>
      <c r="J33" s="8"/>
      <c r="K33" s="60">
        <v>0</v>
      </c>
      <c r="L33" s="60">
        <v>0</v>
      </c>
    </row>
    <row r="34" spans="1:12" s="3" customFormat="1" ht="13.5" customHeight="1">
      <c r="A34" s="503" t="s">
        <v>1831</v>
      </c>
      <c r="B34" s="504"/>
      <c r="C34" s="504"/>
      <c r="D34" s="504"/>
      <c r="E34" s="504"/>
      <c r="F34" s="504"/>
      <c r="G34" s="504"/>
      <c r="H34" s="505"/>
      <c r="I34" s="4">
        <v>136</v>
      </c>
      <c r="J34" s="8"/>
      <c r="K34" s="60">
        <v>0</v>
      </c>
      <c r="L34" s="60">
        <v>0</v>
      </c>
    </row>
    <row r="35" spans="1:12" s="3" customFormat="1" ht="13.5" customHeight="1">
      <c r="A35" s="503" t="s">
        <v>1972</v>
      </c>
      <c r="B35" s="504"/>
      <c r="C35" s="504"/>
      <c r="D35" s="504"/>
      <c r="E35" s="504"/>
      <c r="F35" s="504"/>
      <c r="G35" s="504"/>
      <c r="H35" s="505"/>
      <c r="I35" s="4">
        <v>137</v>
      </c>
      <c r="J35" s="8"/>
      <c r="K35" s="59">
        <f>SUM(K36:K39)</f>
        <v>7</v>
      </c>
      <c r="L35" s="59">
        <f>SUM(L36:L39)</f>
        <v>28</v>
      </c>
    </row>
    <row r="36" spans="1:12" s="3" customFormat="1" ht="13.5" customHeight="1">
      <c r="A36" s="503" t="s">
        <v>2605</v>
      </c>
      <c r="B36" s="504"/>
      <c r="C36" s="504"/>
      <c r="D36" s="504"/>
      <c r="E36" s="504"/>
      <c r="F36" s="504"/>
      <c r="G36" s="504"/>
      <c r="H36" s="505"/>
      <c r="I36" s="4">
        <v>138</v>
      </c>
      <c r="J36" s="8"/>
      <c r="K36" s="60">
        <v>0</v>
      </c>
      <c r="L36" s="60">
        <v>0</v>
      </c>
    </row>
    <row r="37" spans="1:12" s="3" customFormat="1" ht="27.75" customHeight="1">
      <c r="A37" s="503" t="s">
        <v>2715</v>
      </c>
      <c r="B37" s="504"/>
      <c r="C37" s="504"/>
      <c r="D37" s="504"/>
      <c r="E37" s="504"/>
      <c r="F37" s="504"/>
      <c r="G37" s="504"/>
      <c r="H37" s="505"/>
      <c r="I37" s="4">
        <v>139</v>
      </c>
      <c r="J37" s="8"/>
      <c r="K37" s="60">
        <v>7</v>
      </c>
      <c r="L37" s="60">
        <v>28</v>
      </c>
    </row>
    <row r="38" spans="1:12" s="3" customFormat="1" ht="13.5" customHeight="1">
      <c r="A38" s="503" t="s">
        <v>2155</v>
      </c>
      <c r="B38" s="504"/>
      <c r="C38" s="504"/>
      <c r="D38" s="504"/>
      <c r="E38" s="504"/>
      <c r="F38" s="504"/>
      <c r="G38" s="504"/>
      <c r="H38" s="505"/>
      <c r="I38" s="4">
        <v>140</v>
      </c>
      <c r="J38" s="8"/>
      <c r="K38" s="60">
        <v>0</v>
      </c>
      <c r="L38" s="60">
        <v>0</v>
      </c>
    </row>
    <row r="39" spans="1:12" s="3" customFormat="1" ht="13.5" customHeight="1">
      <c r="A39" s="503" t="s">
        <v>1797</v>
      </c>
      <c r="B39" s="504"/>
      <c r="C39" s="504"/>
      <c r="D39" s="504"/>
      <c r="E39" s="504"/>
      <c r="F39" s="504"/>
      <c r="G39" s="504"/>
      <c r="H39" s="505"/>
      <c r="I39" s="4">
        <v>141</v>
      </c>
      <c r="J39" s="8"/>
      <c r="K39" s="60">
        <v>0</v>
      </c>
      <c r="L39" s="60">
        <v>0</v>
      </c>
    </row>
    <row r="40" spans="1:12" s="3" customFormat="1" ht="13.5" customHeight="1">
      <c r="A40" s="503" t="s">
        <v>2394</v>
      </c>
      <c r="B40" s="504"/>
      <c r="C40" s="504"/>
      <c r="D40" s="504"/>
      <c r="E40" s="504"/>
      <c r="F40" s="504"/>
      <c r="G40" s="504"/>
      <c r="H40" s="505"/>
      <c r="I40" s="4">
        <v>142</v>
      </c>
      <c r="J40" s="8"/>
      <c r="K40" s="60">
        <v>0</v>
      </c>
      <c r="L40" s="60">
        <v>0</v>
      </c>
    </row>
    <row r="41" spans="1:12" s="3" customFormat="1" ht="13.5" customHeight="1">
      <c r="A41" s="503" t="s">
        <v>2412</v>
      </c>
      <c r="B41" s="504"/>
      <c r="C41" s="504"/>
      <c r="D41" s="504"/>
      <c r="E41" s="504"/>
      <c r="F41" s="504"/>
      <c r="G41" s="504"/>
      <c r="H41" s="505"/>
      <c r="I41" s="4">
        <v>143</v>
      </c>
      <c r="J41" s="8"/>
      <c r="K41" s="60">
        <v>0</v>
      </c>
      <c r="L41" s="60">
        <v>0</v>
      </c>
    </row>
    <row r="42" spans="1:12" s="3" customFormat="1" ht="13.5" customHeight="1">
      <c r="A42" s="503" t="s">
        <v>1812</v>
      </c>
      <c r="B42" s="504"/>
      <c r="C42" s="504"/>
      <c r="D42" s="504"/>
      <c r="E42" s="504"/>
      <c r="F42" s="504"/>
      <c r="G42" s="504"/>
      <c r="H42" s="505"/>
      <c r="I42" s="4">
        <v>144</v>
      </c>
      <c r="J42" s="8"/>
      <c r="K42" s="60">
        <v>0</v>
      </c>
      <c r="L42" s="60">
        <v>0</v>
      </c>
    </row>
    <row r="43" spans="1:12" s="3" customFormat="1" ht="13.5" customHeight="1">
      <c r="A43" s="503" t="s">
        <v>1813</v>
      </c>
      <c r="B43" s="504"/>
      <c r="C43" s="504"/>
      <c r="D43" s="504"/>
      <c r="E43" s="504"/>
      <c r="F43" s="504"/>
      <c r="G43" s="504"/>
      <c r="H43" s="505"/>
      <c r="I43" s="4">
        <v>145</v>
      </c>
      <c r="J43" s="8"/>
      <c r="K43" s="60">
        <v>0</v>
      </c>
      <c r="L43" s="60">
        <v>0</v>
      </c>
    </row>
    <row r="44" spans="1:12" s="3" customFormat="1" ht="13.5" customHeight="1">
      <c r="A44" s="503" t="s">
        <v>2007</v>
      </c>
      <c r="B44" s="504"/>
      <c r="C44" s="504"/>
      <c r="D44" s="504"/>
      <c r="E44" s="504"/>
      <c r="F44" s="504"/>
      <c r="G44" s="504"/>
      <c r="H44" s="505"/>
      <c r="I44" s="4">
        <v>146</v>
      </c>
      <c r="J44" s="8"/>
      <c r="K44" s="59">
        <f>K9+K29+K40+K42</f>
        <v>1375610</v>
      </c>
      <c r="L44" s="59">
        <f>L9+L29+L40+L42</f>
        <v>1306126</v>
      </c>
    </row>
    <row r="45" spans="1:12" s="3" customFormat="1" ht="13.5" customHeight="1">
      <c r="A45" s="503" t="s">
        <v>2008</v>
      </c>
      <c r="B45" s="504"/>
      <c r="C45" s="504"/>
      <c r="D45" s="504"/>
      <c r="E45" s="504"/>
      <c r="F45" s="504"/>
      <c r="G45" s="504"/>
      <c r="H45" s="505"/>
      <c r="I45" s="4">
        <v>147</v>
      </c>
      <c r="J45" s="8"/>
      <c r="K45" s="59">
        <f>K12+K35+K41+K43</f>
        <v>1370286</v>
      </c>
      <c r="L45" s="59">
        <f>L12+L35+L41+L43</f>
        <v>1300054</v>
      </c>
    </row>
    <row r="46" spans="1:12" s="3" customFormat="1" ht="13.5" customHeight="1">
      <c r="A46" s="503" t="s">
        <v>2117</v>
      </c>
      <c r="B46" s="504"/>
      <c r="C46" s="504"/>
      <c r="D46" s="504"/>
      <c r="E46" s="504"/>
      <c r="F46" s="504"/>
      <c r="G46" s="504"/>
      <c r="H46" s="505"/>
      <c r="I46" s="4">
        <v>148</v>
      </c>
      <c r="J46" s="8"/>
      <c r="K46" s="59">
        <f>K44-K45</f>
        <v>5324</v>
      </c>
      <c r="L46" s="59">
        <f>L44-L45</f>
        <v>6072</v>
      </c>
    </row>
    <row r="47" spans="1:12" s="3" customFormat="1" ht="13.5" customHeight="1">
      <c r="A47" s="490" t="s">
        <v>1922</v>
      </c>
      <c r="B47" s="491"/>
      <c r="C47" s="491"/>
      <c r="D47" s="491"/>
      <c r="E47" s="491"/>
      <c r="F47" s="491"/>
      <c r="G47" s="491"/>
      <c r="H47" s="492"/>
      <c r="I47" s="4">
        <v>149</v>
      </c>
      <c r="J47" s="8"/>
      <c r="K47" s="59">
        <f>IF(K44&gt;K45,K44-K45,0)</f>
        <v>5324</v>
      </c>
      <c r="L47" s="59">
        <f>IF(L44&gt;L45,L44-L45,0)</f>
        <v>6072</v>
      </c>
    </row>
    <row r="48" spans="1:12" s="3" customFormat="1" ht="13.5" customHeight="1">
      <c r="A48" s="490" t="s">
        <v>1953</v>
      </c>
      <c r="B48" s="491"/>
      <c r="C48" s="491"/>
      <c r="D48" s="491"/>
      <c r="E48" s="491"/>
      <c r="F48" s="491"/>
      <c r="G48" s="491"/>
      <c r="H48" s="492"/>
      <c r="I48" s="4">
        <v>150</v>
      </c>
      <c r="J48" s="8"/>
      <c r="K48" s="59">
        <f>IF(K45&gt;K44,K45-K44,0)</f>
        <v>0</v>
      </c>
      <c r="L48" s="59">
        <f>IF(L45&gt;L44,L45-L44,0)</f>
        <v>0</v>
      </c>
    </row>
    <row r="49" spans="1:12" s="3" customFormat="1" ht="13.5" customHeight="1">
      <c r="A49" s="503" t="s">
        <v>1604</v>
      </c>
      <c r="B49" s="504"/>
      <c r="C49" s="504"/>
      <c r="D49" s="504"/>
      <c r="E49" s="504"/>
      <c r="F49" s="504"/>
      <c r="G49" s="504"/>
      <c r="H49" s="505"/>
      <c r="I49" s="4">
        <v>151</v>
      </c>
      <c r="J49" s="8"/>
      <c r="K49" s="60">
        <v>1453</v>
      </c>
      <c r="L49" s="60">
        <v>1087</v>
      </c>
    </row>
    <row r="50" spans="1:12" s="3" customFormat="1" ht="13.5" customHeight="1">
      <c r="A50" s="503" t="s">
        <v>2055</v>
      </c>
      <c r="B50" s="504"/>
      <c r="C50" s="504"/>
      <c r="D50" s="504"/>
      <c r="E50" s="504"/>
      <c r="F50" s="504"/>
      <c r="G50" s="504"/>
      <c r="H50" s="505"/>
      <c r="I50" s="4">
        <v>152</v>
      </c>
      <c r="J50" s="8"/>
      <c r="K50" s="59">
        <f>K46-K49</f>
        <v>3871</v>
      </c>
      <c r="L50" s="59">
        <f>L46-L49</f>
        <v>4985</v>
      </c>
    </row>
    <row r="51" spans="1:12" s="3" customFormat="1" ht="13.5" customHeight="1">
      <c r="A51" s="490" t="s">
        <v>1756</v>
      </c>
      <c r="B51" s="491"/>
      <c r="C51" s="491"/>
      <c r="D51" s="491"/>
      <c r="E51" s="491"/>
      <c r="F51" s="491"/>
      <c r="G51" s="491"/>
      <c r="H51" s="492"/>
      <c r="I51" s="4">
        <v>153</v>
      </c>
      <c r="J51" s="8"/>
      <c r="K51" s="59">
        <f>IF(K50&gt;0,K50,0)</f>
        <v>3871</v>
      </c>
      <c r="L51" s="59">
        <f>IF(L50&gt;0,L50,0)</f>
        <v>4985</v>
      </c>
    </row>
    <row r="52" spans="1:12" s="3" customFormat="1" ht="13.5" customHeight="1">
      <c r="A52" s="549" t="s">
        <v>1784</v>
      </c>
      <c r="B52" s="550"/>
      <c r="C52" s="550"/>
      <c r="D52" s="550"/>
      <c r="E52" s="550"/>
      <c r="F52" s="550"/>
      <c r="G52" s="550"/>
      <c r="H52" s="551"/>
      <c r="I52" s="5">
        <v>154</v>
      </c>
      <c r="J52" s="9"/>
      <c r="K52" s="71">
        <f>IF(K50&lt;0,-K50,0)</f>
        <v>0</v>
      </c>
      <c r="L52" s="71">
        <f>IF(L50&lt;0,-L50,0)</f>
        <v>0</v>
      </c>
    </row>
    <row r="53" spans="1:12" s="3" customFormat="1" ht="15" customHeight="1">
      <c r="A53" s="477" t="s">
        <v>2700</v>
      </c>
      <c r="B53" s="478"/>
      <c r="C53" s="478"/>
      <c r="D53" s="478"/>
      <c r="E53" s="478"/>
      <c r="F53" s="478"/>
      <c r="G53" s="478"/>
      <c r="H53" s="478"/>
      <c r="I53" s="552"/>
      <c r="J53" s="552"/>
      <c r="K53" s="552"/>
      <c r="L53" s="553"/>
    </row>
    <row r="54" spans="1:12" s="3" customFormat="1" ht="13.5" customHeight="1">
      <c r="A54" s="499" t="s">
        <v>1796</v>
      </c>
      <c r="B54" s="500"/>
      <c r="C54" s="500"/>
      <c r="D54" s="500"/>
      <c r="E54" s="500"/>
      <c r="F54" s="500"/>
      <c r="G54" s="500"/>
      <c r="H54" s="500"/>
      <c r="I54" s="557"/>
      <c r="J54" s="557"/>
      <c r="K54" s="557"/>
      <c r="L54" s="558"/>
    </row>
    <row r="55" spans="1:12" s="3" customFormat="1" ht="13.5" customHeight="1">
      <c r="A55" s="546" t="s">
        <v>1924</v>
      </c>
      <c r="B55" s="547"/>
      <c r="C55" s="547"/>
      <c r="D55" s="547"/>
      <c r="E55" s="547"/>
      <c r="F55" s="547"/>
      <c r="G55" s="547"/>
      <c r="H55" s="548"/>
      <c r="I55" s="11">
        <v>155</v>
      </c>
      <c r="J55" s="8"/>
      <c r="K55" s="60">
        <v>0</v>
      </c>
      <c r="L55" s="60">
        <v>0</v>
      </c>
    </row>
    <row r="56" spans="1:12" s="3" customFormat="1" ht="13.5" customHeight="1">
      <c r="A56" s="546" t="s">
        <v>1788</v>
      </c>
      <c r="B56" s="547"/>
      <c r="C56" s="547"/>
      <c r="D56" s="547"/>
      <c r="E56" s="547"/>
      <c r="F56" s="547"/>
      <c r="G56" s="547"/>
      <c r="H56" s="548"/>
      <c r="I56" s="11">
        <v>156</v>
      </c>
      <c r="J56" s="8"/>
      <c r="K56" s="61">
        <v>0</v>
      </c>
      <c r="L56" s="61">
        <v>0</v>
      </c>
    </row>
    <row r="57" spans="1:12" s="3" customFormat="1" ht="15" customHeight="1">
      <c r="A57" s="542" t="s">
        <v>2685</v>
      </c>
      <c r="B57" s="543"/>
      <c r="C57" s="543"/>
      <c r="D57" s="543"/>
      <c r="E57" s="543"/>
      <c r="F57" s="543"/>
      <c r="G57" s="543"/>
      <c r="H57" s="543"/>
      <c r="I57" s="544"/>
      <c r="J57" s="544"/>
      <c r="K57" s="544"/>
      <c r="L57" s="545"/>
    </row>
    <row r="58" spans="1:12" s="3" customFormat="1" ht="13.5" customHeight="1">
      <c r="A58" s="484" t="s">
        <v>1914</v>
      </c>
      <c r="B58" s="485"/>
      <c r="C58" s="485"/>
      <c r="D58" s="485"/>
      <c r="E58" s="485"/>
      <c r="F58" s="485"/>
      <c r="G58" s="485"/>
      <c r="H58" s="486"/>
      <c r="I58" s="118">
        <v>157</v>
      </c>
      <c r="J58" s="12"/>
      <c r="K58" s="58">
        <v>0</v>
      </c>
      <c r="L58" s="58">
        <v>0</v>
      </c>
    </row>
    <row r="59" spans="1:12" s="3" customFormat="1" ht="13.5" customHeight="1">
      <c r="A59" s="503" t="s">
        <v>2209</v>
      </c>
      <c r="B59" s="504"/>
      <c r="C59" s="504"/>
      <c r="D59" s="504"/>
      <c r="E59" s="504"/>
      <c r="F59" s="504"/>
      <c r="G59" s="504"/>
      <c r="H59" s="505"/>
      <c r="I59" s="4">
        <v>158</v>
      </c>
      <c r="J59" s="8"/>
      <c r="K59" s="59">
        <f>SUM(K60:K66)</f>
        <v>0</v>
      </c>
      <c r="L59" s="59">
        <f>SUM(L60:L66)</f>
        <v>0</v>
      </c>
    </row>
    <row r="60" spans="1:12" s="3" customFormat="1" ht="13.5" customHeight="1">
      <c r="A60" s="503" t="s">
        <v>2484</v>
      </c>
      <c r="B60" s="504"/>
      <c r="C60" s="504"/>
      <c r="D60" s="504"/>
      <c r="E60" s="504"/>
      <c r="F60" s="504"/>
      <c r="G60" s="504"/>
      <c r="H60" s="505"/>
      <c r="I60" s="4">
        <v>159</v>
      </c>
      <c r="J60" s="8"/>
      <c r="K60" s="60">
        <v>0</v>
      </c>
      <c r="L60" s="60">
        <v>0</v>
      </c>
    </row>
    <row r="61" spans="1:12" s="3" customFormat="1" ht="25.5" customHeight="1">
      <c r="A61" s="503" t="s">
        <v>2415</v>
      </c>
      <c r="B61" s="504"/>
      <c r="C61" s="504"/>
      <c r="D61" s="504"/>
      <c r="E61" s="504"/>
      <c r="F61" s="504"/>
      <c r="G61" s="504"/>
      <c r="H61" s="505"/>
      <c r="I61" s="4">
        <v>160</v>
      </c>
      <c r="J61" s="8"/>
      <c r="K61" s="60">
        <v>0</v>
      </c>
      <c r="L61" s="60">
        <v>0</v>
      </c>
    </row>
    <row r="62" spans="1:12" s="3" customFormat="1" ht="26.25" customHeight="1">
      <c r="A62" s="503" t="s">
        <v>2708</v>
      </c>
      <c r="B62" s="504"/>
      <c r="C62" s="504"/>
      <c r="D62" s="504"/>
      <c r="E62" s="504"/>
      <c r="F62" s="504"/>
      <c r="G62" s="504"/>
      <c r="H62" s="505"/>
      <c r="I62" s="4">
        <v>161</v>
      </c>
      <c r="J62" s="8"/>
      <c r="K62" s="60">
        <v>0</v>
      </c>
      <c r="L62" s="60">
        <v>0</v>
      </c>
    </row>
    <row r="63" spans="1:12" s="3" customFormat="1" ht="13.5" customHeight="1">
      <c r="A63" s="503" t="s">
        <v>2566</v>
      </c>
      <c r="B63" s="504"/>
      <c r="C63" s="504"/>
      <c r="D63" s="504"/>
      <c r="E63" s="504"/>
      <c r="F63" s="504"/>
      <c r="G63" s="504"/>
      <c r="H63" s="505"/>
      <c r="I63" s="4">
        <v>162</v>
      </c>
      <c r="J63" s="8"/>
      <c r="K63" s="60">
        <v>0</v>
      </c>
      <c r="L63" s="60">
        <v>0</v>
      </c>
    </row>
    <row r="64" spans="1:12" s="3" customFormat="1" ht="13.5" customHeight="1">
      <c r="A64" s="503" t="s">
        <v>2644</v>
      </c>
      <c r="B64" s="504"/>
      <c r="C64" s="504"/>
      <c r="D64" s="504"/>
      <c r="E64" s="504"/>
      <c r="F64" s="504"/>
      <c r="G64" s="504"/>
      <c r="H64" s="505"/>
      <c r="I64" s="4">
        <v>163</v>
      </c>
      <c r="J64" s="8"/>
      <c r="K64" s="60">
        <v>0</v>
      </c>
      <c r="L64" s="60">
        <v>0</v>
      </c>
    </row>
    <row r="65" spans="1:12" s="3" customFormat="1" ht="13.5" customHeight="1">
      <c r="A65" s="503" t="s">
        <v>2614</v>
      </c>
      <c r="B65" s="504"/>
      <c r="C65" s="504"/>
      <c r="D65" s="504"/>
      <c r="E65" s="504"/>
      <c r="F65" s="504"/>
      <c r="G65" s="504"/>
      <c r="H65" s="505"/>
      <c r="I65" s="4">
        <v>164</v>
      </c>
      <c r="J65" s="8"/>
      <c r="K65" s="60">
        <v>0</v>
      </c>
      <c r="L65" s="60">
        <v>0</v>
      </c>
    </row>
    <row r="66" spans="1:12" s="3" customFormat="1" ht="13.5" customHeight="1">
      <c r="A66" s="503" t="s">
        <v>2184</v>
      </c>
      <c r="B66" s="504"/>
      <c r="C66" s="504"/>
      <c r="D66" s="504"/>
      <c r="E66" s="504"/>
      <c r="F66" s="504"/>
      <c r="G66" s="504"/>
      <c r="H66" s="505"/>
      <c r="I66" s="4">
        <v>165</v>
      </c>
      <c r="J66" s="8"/>
      <c r="K66" s="60">
        <v>0</v>
      </c>
      <c r="L66" s="60">
        <v>0</v>
      </c>
    </row>
    <row r="67" spans="1:12" s="3" customFormat="1" ht="13.5" customHeight="1">
      <c r="A67" s="503" t="s">
        <v>2057</v>
      </c>
      <c r="B67" s="504"/>
      <c r="C67" s="504"/>
      <c r="D67" s="504"/>
      <c r="E67" s="504"/>
      <c r="F67" s="504"/>
      <c r="G67" s="504"/>
      <c r="H67" s="505"/>
      <c r="I67" s="4">
        <v>166</v>
      </c>
      <c r="J67" s="8"/>
      <c r="K67" s="60">
        <v>0</v>
      </c>
      <c r="L67" s="60">
        <v>0</v>
      </c>
    </row>
    <row r="68" spans="1:12" s="3" customFormat="1" ht="27" customHeight="1">
      <c r="A68" s="503" t="s">
        <v>2291</v>
      </c>
      <c r="B68" s="504"/>
      <c r="C68" s="504"/>
      <c r="D68" s="504"/>
      <c r="E68" s="504"/>
      <c r="F68" s="504"/>
      <c r="G68" s="504"/>
      <c r="H68" s="505"/>
      <c r="I68" s="4">
        <v>167</v>
      </c>
      <c r="J68" s="8"/>
      <c r="K68" s="59">
        <f>K59-K67</f>
        <v>0</v>
      </c>
      <c r="L68" s="59">
        <f>L59-L67</f>
        <v>0</v>
      </c>
    </row>
    <row r="69" spans="1:12" s="3" customFormat="1" ht="13.5" customHeight="1">
      <c r="A69" s="503" t="s">
        <v>2086</v>
      </c>
      <c r="B69" s="504"/>
      <c r="C69" s="504"/>
      <c r="D69" s="504"/>
      <c r="E69" s="504"/>
      <c r="F69" s="504"/>
      <c r="G69" s="504"/>
      <c r="H69" s="505"/>
      <c r="I69" s="4">
        <v>168</v>
      </c>
      <c r="J69" s="8"/>
      <c r="K69" s="71">
        <f>K58+K68</f>
        <v>0</v>
      </c>
      <c r="L69" s="71">
        <f>L58+L68</f>
        <v>0</v>
      </c>
    </row>
    <row r="70" spans="1:12" s="3" customFormat="1" ht="15" customHeight="1">
      <c r="A70" s="477" t="s">
        <v>2740</v>
      </c>
      <c r="B70" s="478"/>
      <c r="C70" s="478"/>
      <c r="D70" s="478"/>
      <c r="E70" s="478"/>
      <c r="F70" s="478"/>
      <c r="G70" s="478"/>
      <c r="H70" s="478"/>
      <c r="I70" s="552"/>
      <c r="J70" s="552"/>
      <c r="K70" s="552"/>
      <c r="L70" s="553"/>
    </row>
    <row r="71" spans="1:12" s="3" customFormat="1" ht="13.5" customHeight="1">
      <c r="A71" s="499" t="s">
        <v>2006</v>
      </c>
      <c r="B71" s="500"/>
      <c r="C71" s="500"/>
      <c r="D71" s="500"/>
      <c r="E71" s="500"/>
      <c r="F71" s="500"/>
      <c r="G71" s="500"/>
      <c r="H71" s="500"/>
      <c r="I71" s="557"/>
      <c r="J71" s="557"/>
      <c r="K71" s="557"/>
      <c r="L71" s="558"/>
    </row>
    <row r="72" spans="1:12" s="3" customFormat="1" ht="13.5" customHeight="1">
      <c r="A72" s="546" t="s">
        <v>1924</v>
      </c>
      <c r="B72" s="547"/>
      <c r="C72" s="547"/>
      <c r="D72" s="547"/>
      <c r="E72" s="547"/>
      <c r="F72" s="547"/>
      <c r="G72" s="547"/>
      <c r="H72" s="548"/>
      <c r="I72" s="11">
        <v>169</v>
      </c>
      <c r="J72" s="8"/>
      <c r="K72" s="60">
        <v>0</v>
      </c>
      <c r="L72" s="60">
        <v>0</v>
      </c>
    </row>
    <row r="73" spans="1:12" s="3" customFormat="1" ht="13.5" customHeight="1">
      <c r="A73" s="554" t="s">
        <v>1788</v>
      </c>
      <c r="B73" s="555"/>
      <c r="C73" s="555"/>
      <c r="D73" s="555"/>
      <c r="E73" s="555"/>
      <c r="F73" s="555"/>
      <c r="G73" s="555"/>
      <c r="H73" s="556"/>
      <c r="I73" s="13">
        <v>170</v>
      </c>
      <c r="J73" s="14"/>
      <c r="K73" s="61">
        <v>0</v>
      </c>
      <c r="L73" s="61">
        <v>0</v>
      </c>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1943</v>
      </c>
      <c r="B1" s="273"/>
      <c r="C1" s="107" t="s">
        <v>842</v>
      </c>
      <c r="D1" s="104" t="s">
        <v>1016</v>
      </c>
      <c r="E1" s="104" t="s">
        <v>154</v>
      </c>
      <c r="F1" s="125" t="s">
        <v>987</v>
      </c>
      <c r="G1" s="104" t="s">
        <v>840</v>
      </c>
      <c r="H1" s="125" t="s">
        <v>839</v>
      </c>
      <c r="I1" s="104" t="s">
        <v>1069</v>
      </c>
      <c r="J1" s="105"/>
      <c r="K1" s="3"/>
      <c r="L1" s="3"/>
      <c r="Q1" s="33">
        <f>IF(OR(MIN(K9:L144)&lt;0,MAX(K9:L144)&gt;0),1,0)</f>
        <v>0</v>
      </c>
      <c r="R1" s="207" t="s">
        <v>2473</v>
      </c>
    </row>
    <row r="2" spans="1:18" s="3" customFormat="1" ht="19.5" customHeight="1" thickBot="1">
      <c r="A2" s="274"/>
      <c r="B2" s="275"/>
      <c r="C2" s="108" t="s">
        <v>1079</v>
      </c>
      <c r="D2" s="109" t="s">
        <v>915</v>
      </c>
      <c r="E2" s="109" t="s">
        <v>1161</v>
      </c>
      <c r="F2" s="109" t="s">
        <v>828</v>
      </c>
      <c r="G2" s="109" t="s">
        <v>982</v>
      </c>
      <c r="H2" s="109" t="s">
        <v>902</v>
      </c>
      <c r="I2" s="110" t="s">
        <v>845</v>
      </c>
      <c r="J2" s="106"/>
      <c r="Q2" s="33">
        <f>IF(OR(MIN(K9:K144)&lt;0,MAX(K9:K144)&gt;0),1,0)</f>
        <v>0</v>
      </c>
      <c r="R2" s="207" t="s">
        <v>2317</v>
      </c>
    </row>
    <row r="3" spans="1:18" s="3" customFormat="1" ht="19.5" customHeight="1">
      <c r="A3" s="581" t="s">
        <v>1414</v>
      </c>
      <c r="B3" s="582"/>
      <c r="C3" s="582"/>
      <c r="D3" s="582"/>
      <c r="E3" s="582"/>
      <c r="F3" s="582"/>
      <c r="G3" s="582"/>
      <c r="H3" s="582"/>
      <c r="I3" s="582"/>
      <c r="J3" s="582"/>
      <c r="K3" s="583"/>
      <c r="L3" s="509" t="s">
        <v>1662</v>
      </c>
      <c r="Q3" s="33">
        <f>IF(OR(MIN(L9:L144)&lt;0,MAX(L9:L144)&gt;0),1,0)</f>
        <v>0</v>
      </c>
      <c r="R3" s="207" t="s">
        <v>2610</v>
      </c>
    </row>
    <row r="4" spans="1:12" s="3" customFormat="1" ht="19.5" customHeight="1" thickBot="1">
      <c r="A4" s="584" t="str">
        <f>"za razdoblje "&amp;IF(Opci!E5&lt;&gt;"",TEXT(Opci!E5,"DD.MM.YYYY."),"__.__.____.")&amp;" do "&amp;IF(Opci!H5&lt;&gt;"",TEXT(Opci!H5,"DD.MM.YYYY."),"__.__.____.")</f>
        <v>za razdoblje 01.01.2014. do 31.12.2014.</v>
      </c>
      <c r="B4" s="585"/>
      <c r="C4" s="585"/>
      <c r="D4" s="585"/>
      <c r="E4" s="585"/>
      <c r="F4" s="585"/>
      <c r="G4" s="585"/>
      <c r="H4" s="585"/>
      <c r="I4" s="585"/>
      <c r="J4" s="585"/>
      <c r="K4" s="583"/>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54189804734; Vod i odvodnja Zgb županije</v>
      </c>
      <c r="B6" s="523"/>
      <c r="C6" s="523"/>
      <c r="D6" s="523"/>
      <c r="E6" s="523"/>
      <c r="F6" s="523"/>
      <c r="G6" s="523"/>
      <c r="H6" s="523"/>
      <c r="I6" s="523"/>
      <c r="J6" s="523"/>
      <c r="K6" s="523"/>
      <c r="L6" s="524"/>
    </row>
    <row r="7" spans="1:12" s="3" customFormat="1" ht="24.75" customHeight="1" thickBot="1">
      <c r="A7" s="562" t="s">
        <v>1420</v>
      </c>
      <c r="B7" s="562"/>
      <c r="C7" s="562"/>
      <c r="D7" s="562"/>
      <c r="E7" s="562"/>
      <c r="F7" s="562"/>
      <c r="G7" s="562"/>
      <c r="H7" s="562"/>
      <c r="I7" s="563"/>
      <c r="J7" s="114" t="s">
        <v>1486</v>
      </c>
      <c r="K7" s="115" t="s">
        <v>1501</v>
      </c>
      <c r="L7" s="115" t="s">
        <v>1682</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477" t="s">
        <v>1490</v>
      </c>
      <c r="B9" s="478"/>
      <c r="C9" s="478"/>
      <c r="D9" s="478"/>
      <c r="E9" s="478"/>
      <c r="F9" s="478"/>
      <c r="G9" s="478"/>
      <c r="H9" s="478"/>
      <c r="I9" s="565"/>
      <c r="J9" s="565"/>
      <c r="K9" s="565"/>
      <c r="L9" s="566"/>
    </row>
    <row r="10" spans="1:12" s="3" customFormat="1" ht="13.5" customHeight="1">
      <c r="A10" s="567" t="s">
        <v>1770</v>
      </c>
      <c r="B10" s="568"/>
      <c r="C10" s="568"/>
      <c r="D10" s="568"/>
      <c r="E10" s="568"/>
      <c r="F10" s="568"/>
      <c r="G10" s="568"/>
      <c r="H10" s="568"/>
      <c r="I10" s="569"/>
      <c r="J10" s="118">
        <v>171</v>
      </c>
      <c r="K10" s="58"/>
      <c r="L10" s="58"/>
    </row>
    <row r="11" spans="1:12" s="3" customFormat="1" ht="13.5" customHeight="1">
      <c r="A11" s="481" t="s">
        <v>2689</v>
      </c>
      <c r="B11" s="482"/>
      <c r="C11" s="482"/>
      <c r="D11" s="482"/>
      <c r="E11" s="482"/>
      <c r="F11" s="482"/>
      <c r="G11" s="482"/>
      <c r="H11" s="482"/>
      <c r="I11" s="564"/>
      <c r="J11" s="4">
        <v>172</v>
      </c>
      <c r="K11" s="60"/>
      <c r="L11" s="60"/>
    </row>
    <row r="12" spans="1:12" s="3" customFormat="1" ht="13.5" customHeight="1">
      <c r="A12" s="481" t="s">
        <v>2026</v>
      </c>
      <c r="B12" s="482"/>
      <c r="C12" s="482"/>
      <c r="D12" s="482"/>
      <c r="E12" s="482"/>
      <c r="F12" s="482"/>
      <c r="G12" s="482"/>
      <c r="H12" s="482"/>
      <c r="I12" s="564"/>
      <c r="J12" s="4">
        <v>173</v>
      </c>
      <c r="K12" s="60"/>
      <c r="L12" s="60"/>
    </row>
    <row r="13" spans="1:12" s="3" customFormat="1" ht="13.5" customHeight="1">
      <c r="A13" s="481" t="s">
        <v>2122</v>
      </c>
      <c r="B13" s="482"/>
      <c r="C13" s="482"/>
      <c r="D13" s="482"/>
      <c r="E13" s="482"/>
      <c r="F13" s="482"/>
      <c r="G13" s="482"/>
      <c r="H13" s="482"/>
      <c r="I13" s="564"/>
      <c r="J13" s="4">
        <v>174</v>
      </c>
      <c r="K13" s="60"/>
      <c r="L13" s="60"/>
    </row>
    <row r="14" spans="1:12" s="3" customFormat="1" ht="13.5" customHeight="1">
      <c r="A14" s="481" t="s">
        <v>2037</v>
      </c>
      <c r="B14" s="482"/>
      <c r="C14" s="482"/>
      <c r="D14" s="482"/>
      <c r="E14" s="482"/>
      <c r="F14" s="482"/>
      <c r="G14" s="482"/>
      <c r="H14" s="482"/>
      <c r="I14" s="564"/>
      <c r="J14" s="4">
        <v>175</v>
      </c>
      <c r="K14" s="60"/>
      <c r="L14" s="60"/>
    </row>
    <row r="15" spans="1:12" s="3" customFormat="1" ht="13.5" customHeight="1">
      <c r="A15" s="481" t="s">
        <v>1982</v>
      </c>
      <c r="B15" s="482"/>
      <c r="C15" s="482"/>
      <c r="D15" s="482"/>
      <c r="E15" s="482"/>
      <c r="F15" s="482"/>
      <c r="G15" s="482"/>
      <c r="H15" s="482"/>
      <c r="I15" s="564"/>
      <c r="J15" s="4">
        <v>176</v>
      </c>
      <c r="K15" s="60"/>
      <c r="L15" s="60"/>
    </row>
    <row r="16" spans="1:12" s="3" customFormat="1" ht="13.5" customHeight="1">
      <c r="A16" s="481" t="s">
        <v>2050</v>
      </c>
      <c r="B16" s="482"/>
      <c r="C16" s="482"/>
      <c r="D16" s="482"/>
      <c r="E16" s="482"/>
      <c r="F16" s="482"/>
      <c r="G16" s="482"/>
      <c r="H16" s="482"/>
      <c r="I16" s="564"/>
      <c r="J16" s="4">
        <v>177</v>
      </c>
      <c r="K16" s="60"/>
      <c r="L16" s="60"/>
    </row>
    <row r="17" spans="1:12" s="3" customFormat="1" ht="13.5" customHeight="1">
      <c r="A17" s="481" t="s">
        <v>2207</v>
      </c>
      <c r="B17" s="482"/>
      <c r="C17" s="482"/>
      <c r="D17" s="482"/>
      <c r="E17" s="482"/>
      <c r="F17" s="482"/>
      <c r="G17" s="482"/>
      <c r="H17" s="482"/>
      <c r="I17" s="564"/>
      <c r="J17" s="4">
        <v>178</v>
      </c>
      <c r="K17" s="60"/>
      <c r="L17" s="60"/>
    </row>
    <row r="18" spans="1:12" s="3" customFormat="1" ht="13.5" customHeight="1">
      <c r="A18" s="481" t="s">
        <v>1858</v>
      </c>
      <c r="B18" s="482"/>
      <c r="C18" s="482"/>
      <c r="D18" s="482"/>
      <c r="E18" s="482"/>
      <c r="F18" s="482"/>
      <c r="G18" s="482"/>
      <c r="H18" s="482"/>
      <c r="I18" s="564"/>
      <c r="J18" s="4">
        <v>179</v>
      </c>
      <c r="K18" s="60"/>
      <c r="L18" s="60"/>
    </row>
    <row r="19" spans="1:12" s="3" customFormat="1" ht="13.5" customHeight="1">
      <c r="A19" s="481" t="s">
        <v>2139</v>
      </c>
      <c r="B19" s="482"/>
      <c r="C19" s="482"/>
      <c r="D19" s="482"/>
      <c r="E19" s="482"/>
      <c r="F19" s="482"/>
      <c r="G19" s="482"/>
      <c r="H19" s="482"/>
      <c r="I19" s="564"/>
      <c r="J19" s="4">
        <v>180</v>
      </c>
      <c r="K19" s="60"/>
      <c r="L19" s="60"/>
    </row>
    <row r="20" spans="1:12" s="3" customFormat="1" ht="13.5" customHeight="1">
      <c r="A20" s="481" t="s">
        <v>2125</v>
      </c>
      <c r="B20" s="482"/>
      <c r="C20" s="482"/>
      <c r="D20" s="482"/>
      <c r="E20" s="482"/>
      <c r="F20" s="482"/>
      <c r="G20" s="482"/>
      <c r="H20" s="482"/>
      <c r="I20" s="564"/>
      <c r="J20" s="4">
        <v>181</v>
      </c>
      <c r="K20" s="60"/>
      <c r="L20" s="60"/>
    </row>
    <row r="21" spans="1:12" s="3" customFormat="1" ht="13.5" customHeight="1">
      <c r="A21" s="481" t="s">
        <v>2028</v>
      </c>
      <c r="B21" s="482"/>
      <c r="C21" s="482"/>
      <c r="D21" s="482"/>
      <c r="E21" s="482"/>
      <c r="F21" s="482"/>
      <c r="G21" s="482"/>
      <c r="H21" s="482"/>
      <c r="I21" s="564"/>
      <c r="J21" s="4">
        <v>182</v>
      </c>
      <c r="K21" s="60"/>
      <c r="L21" s="60"/>
    </row>
    <row r="22" spans="1:12" s="3" customFormat="1" ht="13.5" customHeight="1">
      <c r="A22" s="481" t="s">
        <v>1976</v>
      </c>
      <c r="B22" s="482"/>
      <c r="C22" s="482"/>
      <c r="D22" s="482"/>
      <c r="E22" s="482"/>
      <c r="F22" s="482"/>
      <c r="G22" s="482"/>
      <c r="H22" s="482"/>
      <c r="I22" s="564"/>
      <c r="J22" s="4">
        <v>183</v>
      </c>
      <c r="K22" s="60"/>
      <c r="L22" s="60"/>
    </row>
    <row r="23" spans="1:12" s="3" customFormat="1" ht="13.5" customHeight="1">
      <c r="A23" s="481" t="s">
        <v>1923</v>
      </c>
      <c r="B23" s="482"/>
      <c r="C23" s="482"/>
      <c r="D23" s="482"/>
      <c r="E23" s="482"/>
      <c r="F23" s="482"/>
      <c r="G23" s="482"/>
      <c r="H23" s="482"/>
      <c r="I23" s="564"/>
      <c r="J23" s="4">
        <v>184</v>
      </c>
      <c r="K23" s="60"/>
      <c r="L23" s="60"/>
    </row>
    <row r="24" spans="1:12" s="3" customFormat="1" ht="13.5" customHeight="1">
      <c r="A24" s="481" t="s">
        <v>1834</v>
      </c>
      <c r="B24" s="482"/>
      <c r="C24" s="482"/>
      <c r="D24" s="482"/>
      <c r="E24" s="482"/>
      <c r="F24" s="482"/>
      <c r="G24" s="482"/>
      <c r="H24" s="482"/>
      <c r="I24" s="564"/>
      <c r="J24" s="4">
        <v>185</v>
      </c>
      <c r="K24" s="60"/>
      <c r="L24" s="60"/>
    </row>
    <row r="25" spans="1:12" s="3" customFormat="1" ht="13.5" customHeight="1">
      <c r="A25" s="481" t="s">
        <v>2295</v>
      </c>
      <c r="B25" s="482"/>
      <c r="C25" s="482"/>
      <c r="D25" s="482"/>
      <c r="E25" s="482"/>
      <c r="F25" s="482"/>
      <c r="G25" s="482"/>
      <c r="H25" s="482"/>
      <c r="I25" s="564"/>
      <c r="J25" s="4">
        <v>186</v>
      </c>
      <c r="K25" s="60"/>
      <c r="L25" s="60"/>
    </row>
    <row r="26" spans="1:12" s="3" customFormat="1" ht="13.5" customHeight="1">
      <c r="A26" s="503" t="s">
        <v>1714</v>
      </c>
      <c r="B26" s="504"/>
      <c r="C26" s="504"/>
      <c r="D26" s="504"/>
      <c r="E26" s="504"/>
      <c r="F26" s="504"/>
      <c r="G26" s="504"/>
      <c r="H26" s="504"/>
      <c r="I26" s="570"/>
      <c r="J26" s="4">
        <v>187</v>
      </c>
      <c r="K26" s="59">
        <f>SUM(K10:K25)</f>
        <v>0</v>
      </c>
      <c r="L26" s="59">
        <f>SUM(L10:L25)</f>
        <v>0</v>
      </c>
    </row>
    <row r="27" spans="1:12" s="3" customFormat="1" ht="13.5" customHeight="1">
      <c r="A27" s="481" t="s">
        <v>1963</v>
      </c>
      <c r="B27" s="482"/>
      <c r="C27" s="482"/>
      <c r="D27" s="482"/>
      <c r="E27" s="482"/>
      <c r="F27" s="482"/>
      <c r="G27" s="482"/>
      <c r="H27" s="482"/>
      <c r="I27" s="564"/>
      <c r="J27" s="4">
        <v>188</v>
      </c>
      <c r="K27" s="60"/>
      <c r="L27" s="60"/>
    </row>
    <row r="28" spans="1:12" s="3" customFormat="1" ht="13.5" customHeight="1">
      <c r="A28" s="481" t="s">
        <v>1930</v>
      </c>
      <c r="B28" s="482"/>
      <c r="C28" s="482"/>
      <c r="D28" s="482"/>
      <c r="E28" s="482"/>
      <c r="F28" s="482"/>
      <c r="G28" s="482"/>
      <c r="H28" s="482"/>
      <c r="I28" s="564"/>
      <c r="J28" s="4">
        <v>189</v>
      </c>
      <c r="K28" s="60"/>
      <c r="L28" s="60"/>
    </row>
    <row r="29" spans="1:12" s="3" customFormat="1" ht="13.5" customHeight="1">
      <c r="A29" s="481" t="s">
        <v>1764</v>
      </c>
      <c r="B29" s="482"/>
      <c r="C29" s="482"/>
      <c r="D29" s="482"/>
      <c r="E29" s="482"/>
      <c r="F29" s="482"/>
      <c r="G29" s="482"/>
      <c r="H29" s="482"/>
      <c r="I29" s="564"/>
      <c r="J29" s="4">
        <v>190</v>
      </c>
      <c r="K29" s="60"/>
      <c r="L29" s="60"/>
    </row>
    <row r="30" spans="1:12" s="3" customFormat="1" ht="13.5" customHeight="1">
      <c r="A30" s="481" t="s">
        <v>1757</v>
      </c>
      <c r="B30" s="482"/>
      <c r="C30" s="482"/>
      <c r="D30" s="482"/>
      <c r="E30" s="482"/>
      <c r="F30" s="482"/>
      <c r="G30" s="482"/>
      <c r="H30" s="482"/>
      <c r="I30" s="564"/>
      <c r="J30" s="4">
        <v>191</v>
      </c>
      <c r="K30" s="60"/>
      <c r="L30" s="60"/>
    </row>
    <row r="31" spans="1:12" s="3" customFormat="1" ht="13.5" customHeight="1">
      <c r="A31" s="481" t="s">
        <v>2277</v>
      </c>
      <c r="B31" s="482"/>
      <c r="C31" s="482"/>
      <c r="D31" s="482"/>
      <c r="E31" s="482"/>
      <c r="F31" s="482"/>
      <c r="G31" s="482"/>
      <c r="H31" s="482"/>
      <c r="I31" s="564"/>
      <c r="J31" s="4">
        <v>192</v>
      </c>
      <c r="K31" s="60"/>
      <c r="L31" s="60"/>
    </row>
    <row r="32" spans="1:12" s="3" customFormat="1" ht="13.5" customHeight="1">
      <c r="A32" s="481" t="s">
        <v>2259</v>
      </c>
      <c r="B32" s="482"/>
      <c r="C32" s="482"/>
      <c r="D32" s="482"/>
      <c r="E32" s="482"/>
      <c r="F32" s="482"/>
      <c r="G32" s="482"/>
      <c r="H32" s="482"/>
      <c r="I32" s="564"/>
      <c r="J32" s="4">
        <v>193</v>
      </c>
      <c r="K32" s="60"/>
      <c r="L32" s="60"/>
    </row>
    <row r="33" spans="1:12" s="3" customFormat="1" ht="13.5" customHeight="1">
      <c r="A33" s="481" t="s">
        <v>2297</v>
      </c>
      <c r="B33" s="482"/>
      <c r="C33" s="482"/>
      <c r="D33" s="482"/>
      <c r="E33" s="482"/>
      <c r="F33" s="482"/>
      <c r="G33" s="482"/>
      <c r="H33" s="482"/>
      <c r="I33" s="564"/>
      <c r="J33" s="4">
        <v>194</v>
      </c>
      <c r="K33" s="60"/>
      <c r="L33" s="60"/>
    </row>
    <row r="34" spans="1:12" s="3" customFormat="1" ht="13.5" customHeight="1">
      <c r="A34" s="481" t="s">
        <v>2278</v>
      </c>
      <c r="B34" s="482"/>
      <c r="C34" s="482"/>
      <c r="D34" s="482"/>
      <c r="E34" s="482"/>
      <c r="F34" s="482"/>
      <c r="G34" s="482"/>
      <c r="H34" s="482"/>
      <c r="I34" s="564"/>
      <c r="J34" s="4">
        <v>195</v>
      </c>
      <c r="K34" s="60"/>
      <c r="L34" s="60"/>
    </row>
    <row r="35" spans="1:12" s="3" customFormat="1" ht="13.5" customHeight="1">
      <c r="A35" s="481" t="s">
        <v>1799</v>
      </c>
      <c r="B35" s="482"/>
      <c r="C35" s="482"/>
      <c r="D35" s="482"/>
      <c r="E35" s="482"/>
      <c r="F35" s="482"/>
      <c r="G35" s="482"/>
      <c r="H35" s="482"/>
      <c r="I35" s="564"/>
      <c r="J35" s="4">
        <v>196</v>
      </c>
      <c r="K35" s="60"/>
      <c r="L35" s="60"/>
    </row>
    <row r="36" spans="1:12" s="3" customFormat="1" ht="13.5" customHeight="1">
      <c r="A36" s="481" t="s">
        <v>1785</v>
      </c>
      <c r="B36" s="482"/>
      <c r="C36" s="482"/>
      <c r="D36" s="482"/>
      <c r="E36" s="482"/>
      <c r="F36" s="482"/>
      <c r="G36" s="482"/>
      <c r="H36" s="482"/>
      <c r="I36" s="564"/>
      <c r="J36" s="4">
        <v>197</v>
      </c>
      <c r="K36" s="60"/>
      <c r="L36" s="60"/>
    </row>
    <row r="37" spans="1:12" s="3" customFormat="1" ht="13.5" customHeight="1">
      <c r="A37" s="481" t="s">
        <v>2348</v>
      </c>
      <c r="B37" s="482"/>
      <c r="C37" s="482"/>
      <c r="D37" s="482"/>
      <c r="E37" s="482"/>
      <c r="F37" s="482"/>
      <c r="G37" s="482"/>
      <c r="H37" s="482"/>
      <c r="I37" s="564"/>
      <c r="J37" s="4">
        <v>198</v>
      </c>
      <c r="K37" s="60"/>
      <c r="L37" s="60"/>
    </row>
    <row r="38" spans="1:12" s="3" customFormat="1" ht="13.5" customHeight="1">
      <c r="A38" s="481" t="s">
        <v>2337</v>
      </c>
      <c r="B38" s="482"/>
      <c r="C38" s="482"/>
      <c r="D38" s="482"/>
      <c r="E38" s="482"/>
      <c r="F38" s="482"/>
      <c r="G38" s="482"/>
      <c r="H38" s="482"/>
      <c r="I38" s="564"/>
      <c r="J38" s="4">
        <v>199</v>
      </c>
      <c r="K38" s="60"/>
      <c r="L38" s="60"/>
    </row>
    <row r="39" spans="1:12" s="3" customFormat="1" ht="13.5" customHeight="1">
      <c r="A39" s="481" t="s">
        <v>1692</v>
      </c>
      <c r="B39" s="482"/>
      <c r="C39" s="482"/>
      <c r="D39" s="482"/>
      <c r="E39" s="482"/>
      <c r="F39" s="482"/>
      <c r="G39" s="482"/>
      <c r="H39" s="482"/>
      <c r="I39" s="564"/>
      <c r="J39" s="4">
        <v>200</v>
      </c>
      <c r="K39" s="60"/>
      <c r="L39" s="60"/>
    </row>
    <row r="40" spans="1:12" s="3" customFormat="1" ht="13.5" customHeight="1">
      <c r="A40" s="481" t="s">
        <v>1688</v>
      </c>
      <c r="B40" s="482"/>
      <c r="C40" s="482"/>
      <c r="D40" s="482"/>
      <c r="E40" s="482"/>
      <c r="F40" s="482"/>
      <c r="G40" s="482"/>
      <c r="H40" s="482"/>
      <c r="I40" s="564"/>
      <c r="J40" s="4">
        <v>201</v>
      </c>
      <c r="K40" s="60"/>
      <c r="L40" s="60"/>
    </row>
    <row r="41" spans="1:12" s="3" customFormat="1" ht="13.5" customHeight="1">
      <c r="A41" s="481" t="s">
        <v>1859</v>
      </c>
      <c r="B41" s="482"/>
      <c r="C41" s="482"/>
      <c r="D41" s="482"/>
      <c r="E41" s="482"/>
      <c r="F41" s="482"/>
      <c r="G41" s="482"/>
      <c r="H41" s="482"/>
      <c r="I41" s="564"/>
      <c r="J41" s="4">
        <v>202</v>
      </c>
      <c r="K41" s="60"/>
      <c r="L41" s="60"/>
    </row>
    <row r="42" spans="1:12" s="3" customFormat="1" ht="13.5" customHeight="1">
      <c r="A42" s="481" t="s">
        <v>1815</v>
      </c>
      <c r="B42" s="482"/>
      <c r="C42" s="482"/>
      <c r="D42" s="482"/>
      <c r="E42" s="482"/>
      <c r="F42" s="482"/>
      <c r="G42" s="482"/>
      <c r="H42" s="482"/>
      <c r="I42" s="564"/>
      <c r="J42" s="4">
        <v>203</v>
      </c>
      <c r="K42" s="60"/>
      <c r="L42" s="60"/>
    </row>
    <row r="43" spans="1:12" s="3" customFormat="1" ht="13.5" customHeight="1">
      <c r="A43" s="481" t="s">
        <v>2502</v>
      </c>
      <c r="B43" s="482"/>
      <c r="C43" s="482"/>
      <c r="D43" s="482"/>
      <c r="E43" s="482"/>
      <c r="F43" s="482"/>
      <c r="G43" s="482"/>
      <c r="H43" s="482"/>
      <c r="I43" s="564"/>
      <c r="J43" s="4">
        <v>204</v>
      </c>
      <c r="K43" s="60"/>
      <c r="L43" s="60"/>
    </row>
    <row r="44" spans="1:12" s="3" customFormat="1" ht="13.5" customHeight="1">
      <c r="A44" s="481" t="s">
        <v>2486</v>
      </c>
      <c r="B44" s="482"/>
      <c r="C44" s="482"/>
      <c r="D44" s="482"/>
      <c r="E44" s="482"/>
      <c r="F44" s="482"/>
      <c r="G44" s="482"/>
      <c r="H44" s="482"/>
      <c r="I44" s="564"/>
      <c r="J44" s="4">
        <v>205</v>
      </c>
      <c r="K44" s="60">
        <v>0</v>
      </c>
      <c r="L44" s="60">
        <v>0</v>
      </c>
    </row>
    <row r="45" spans="1:12" s="3" customFormat="1" ht="13.5" customHeight="1">
      <c r="A45" s="503" t="s">
        <v>1715</v>
      </c>
      <c r="B45" s="504"/>
      <c r="C45" s="504"/>
      <c r="D45" s="504"/>
      <c r="E45" s="504"/>
      <c r="F45" s="504"/>
      <c r="G45" s="504"/>
      <c r="H45" s="504"/>
      <c r="I45" s="570"/>
      <c r="J45" s="4">
        <v>206</v>
      </c>
      <c r="K45" s="59">
        <f>SUM(K27:K44)</f>
        <v>0</v>
      </c>
      <c r="L45" s="59">
        <f>SUM(L27:L44)</f>
        <v>0</v>
      </c>
    </row>
    <row r="46" spans="1:12" s="3" customFormat="1" ht="13.5" customHeight="1">
      <c r="A46" s="481" t="s">
        <v>2596</v>
      </c>
      <c r="B46" s="482"/>
      <c r="C46" s="482"/>
      <c r="D46" s="482"/>
      <c r="E46" s="482"/>
      <c r="F46" s="482"/>
      <c r="G46" s="482"/>
      <c r="H46" s="482"/>
      <c r="I46" s="564"/>
      <c r="J46" s="4">
        <v>207</v>
      </c>
      <c r="K46" s="60">
        <v>0</v>
      </c>
      <c r="L46" s="60">
        <v>0</v>
      </c>
    </row>
    <row r="47" spans="1:12" s="3" customFormat="1" ht="13.5" customHeight="1">
      <c r="A47" s="481" t="s">
        <v>2543</v>
      </c>
      <c r="B47" s="482"/>
      <c r="C47" s="482"/>
      <c r="D47" s="482"/>
      <c r="E47" s="482"/>
      <c r="F47" s="482"/>
      <c r="G47" s="482"/>
      <c r="H47" s="482"/>
      <c r="I47" s="564"/>
      <c r="J47" s="4">
        <v>208</v>
      </c>
      <c r="K47" s="60">
        <v>0</v>
      </c>
      <c r="L47" s="60">
        <v>0</v>
      </c>
    </row>
    <row r="48" spans="1:12" s="3" customFormat="1" ht="13.5" customHeight="1">
      <c r="A48" s="481" t="s">
        <v>2611</v>
      </c>
      <c r="B48" s="482"/>
      <c r="C48" s="482"/>
      <c r="D48" s="482"/>
      <c r="E48" s="482"/>
      <c r="F48" s="482"/>
      <c r="G48" s="482"/>
      <c r="H48" s="482"/>
      <c r="I48" s="564"/>
      <c r="J48" s="4">
        <v>209</v>
      </c>
      <c r="K48" s="60">
        <v>0</v>
      </c>
      <c r="L48" s="60">
        <v>0</v>
      </c>
    </row>
    <row r="49" spans="1:12" s="3" customFormat="1" ht="13.5" customHeight="1">
      <c r="A49" s="481" t="s">
        <v>2557</v>
      </c>
      <c r="B49" s="482"/>
      <c r="C49" s="482"/>
      <c r="D49" s="482"/>
      <c r="E49" s="482"/>
      <c r="F49" s="482"/>
      <c r="G49" s="482"/>
      <c r="H49" s="482"/>
      <c r="I49" s="564"/>
      <c r="J49" s="4">
        <v>210</v>
      </c>
      <c r="K49" s="60">
        <v>0</v>
      </c>
      <c r="L49" s="60">
        <v>0</v>
      </c>
    </row>
    <row r="50" spans="1:12" s="3" customFormat="1" ht="13.5" customHeight="1">
      <c r="A50" s="481" t="s">
        <v>2032</v>
      </c>
      <c r="B50" s="482"/>
      <c r="C50" s="482"/>
      <c r="D50" s="482"/>
      <c r="E50" s="482"/>
      <c r="F50" s="482"/>
      <c r="G50" s="482"/>
      <c r="H50" s="482"/>
      <c r="I50" s="564"/>
      <c r="J50" s="4">
        <v>211</v>
      </c>
      <c r="K50" s="60">
        <v>0</v>
      </c>
      <c r="L50" s="60">
        <v>0</v>
      </c>
    </row>
    <row r="51" spans="1:12" s="3" customFormat="1" ht="13.5" customHeight="1">
      <c r="A51" s="503" t="s">
        <v>1716</v>
      </c>
      <c r="B51" s="504"/>
      <c r="C51" s="504"/>
      <c r="D51" s="504"/>
      <c r="E51" s="504"/>
      <c r="F51" s="504"/>
      <c r="G51" s="504"/>
      <c r="H51" s="504"/>
      <c r="I51" s="570"/>
      <c r="J51" s="4">
        <v>212</v>
      </c>
      <c r="K51" s="59">
        <f>SUM(K46:K50)</f>
        <v>0</v>
      </c>
      <c r="L51" s="59">
        <f>SUM(L46:L50)</f>
        <v>0</v>
      </c>
    </row>
    <row r="52" spans="1:12" s="3" customFormat="1" ht="13.5" customHeight="1">
      <c r="A52" s="481" t="s">
        <v>2524</v>
      </c>
      <c r="B52" s="482"/>
      <c r="C52" s="482"/>
      <c r="D52" s="482"/>
      <c r="E52" s="482"/>
      <c r="F52" s="482"/>
      <c r="G52" s="482"/>
      <c r="H52" s="482"/>
      <c r="I52" s="564"/>
      <c r="J52" s="4">
        <v>213</v>
      </c>
      <c r="K52" s="60">
        <v>0</v>
      </c>
      <c r="L52" s="60">
        <v>0</v>
      </c>
    </row>
    <row r="53" spans="1:12" s="3" customFormat="1" ht="13.5" customHeight="1">
      <c r="A53" s="481" t="s">
        <v>2503</v>
      </c>
      <c r="B53" s="482"/>
      <c r="C53" s="482"/>
      <c r="D53" s="482"/>
      <c r="E53" s="482"/>
      <c r="F53" s="482"/>
      <c r="G53" s="482"/>
      <c r="H53" s="482"/>
      <c r="I53" s="564"/>
      <c r="J53" s="4">
        <v>214</v>
      </c>
      <c r="K53" s="60">
        <v>0</v>
      </c>
      <c r="L53" s="60">
        <v>0</v>
      </c>
    </row>
    <row r="54" spans="1:12" s="3" customFormat="1" ht="13.5" customHeight="1">
      <c r="A54" s="481" t="s">
        <v>2441</v>
      </c>
      <c r="B54" s="482"/>
      <c r="C54" s="482"/>
      <c r="D54" s="482"/>
      <c r="E54" s="482"/>
      <c r="F54" s="482"/>
      <c r="G54" s="482"/>
      <c r="H54" s="482"/>
      <c r="I54" s="564"/>
      <c r="J54" s="4">
        <v>215</v>
      </c>
      <c r="K54" s="60">
        <v>0</v>
      </c>
      <c r="L54" s="60">
        <v>0</v>
      </c>
    </row>
    <row r="55" spans="1:12" s="3" customFormat="1" ht="13.5" customHeight="1">
      <c r="A55" s="481" t="s">
        <v>2535</v>
      </c>
      <c r="B55" s="482"/>
      <c r="C55" s="482"/>
      <c r="D55" s="482"/>
      <c r="E55" s="482"/>
      <c r="F55" s="482"/>
      <c r="G55" s="482"/>
      <c r="H55" s="482"/>
      <c r="I55" s="564"/>
      <c r="J55" s="4">
        <v>216</v>
      </c>
      <c r="K55" s="60">
        <v>0</v>
      </c>
      <c r="L55" s="60">
        <v>0</v>
      </c>
    </row>
    <row r="56" spans="1:12" s="3" customFormat="1" ht="13.5" customHeight="1">
      <c r="A56" s="481" t="s">
        <v>2517</v>
      </c>
      <c r="B56" s="482"/>
      <c r="C56" s="482"/>
      <c r="D56" s="482"/>
      <c r="E56" s="482"/>
      <c r="F56" s="482"/>
      <c r="G56" s="482"/>
      <c r="H56" s="482"/>
      <c r="I56" s="564"/>
      <c r="J56" s="4">
        <v>217</v>
      </c>
      <c r="K56" s="60">
        <v>0</v>
      </c>
      <c r="L56" s="60">
        <v>0</v>
      </c>
    </row>
    <row r="57" spans="1:12" s="3" customFormat="1" ht="13.5" customHeight="1">
      <c r="A57" s="481" t="s">
        <v>2461</v>
      </c>
      <c r="B57" s="482"/>
      <c r="C57" s="482"/>
      <c r="D57" s="482"/>
      <c r="E57" s="482"/>
      <c r="F57" s="482"/>
      <c r="G57" s="482"/>
      <c r="H57" s="482"/>
      <c r="I57" s="564"/>
      <c r="J57" s="4">
        <v>218</v>
      </c>
      <c r="K57" s="60">
        <v>0</v>
      </c>
      <c r="L57" s="60">
        <v>0</v>
      </c>
    </row>
    <row r="58" spans="1:12" s="3" customFormat="1" ht="13.5" customHeight="1">
      <c r="A58" s="503" t="s">
        <v>1717</v>
      </c>
      <c r="B58" s="504"/>
      <c r="C58" s="504"/>
      <c r="D58" s="504"/>
      <c r="E58" s="504"/>
      <c r="F58" s="504"/>
      <c r="G58" s="504"/>
      <c r="H58" s="504"/>
      <c r="I58" s="570"/>
      <c r="J58" s="4">
        <v>219</v>
      </c>
      <c r="K58" s="59">
        <f>SUM(K52:K57)</f>
        <v>0</v>
      </c>
      <c r="L58" s="59">
        <f>SUM(L52:L57)</f>
        <v>0</v>
      </c>
    </row>
    <row r="59" spans="1:12" s="3" customFormat="1" ht="13.5" customHeight="1">
      <c r="A59" s="481" t="s">
        <v>2531</v>
      </c>
      <c r="B59" s="482"/>
      <c r="C59" s="482"/>
      <c r="D59" s="482"/>
      <c r="E59" s="482"/>
      <c r="F59" s="482"/>
      <c r="G59" s="482"/>
      <c r="H59" s="482"/>
      <c r="I59" s="564"/>
      <c r="J59" s="4">
        <v>220</v>
      </c>
      <c r="K59" s="60">
        <v>0</v>
      </c>
      <c r="L59" s="60">
        <v>0</v>
      </c>
    </row>
    <row r="60" spans="1:12" s="3" customFormat="1" ht="13.5" customHeight="1">
      <c r="A60" s="481" t="s">
        <v>2617</v>
      </c>
      <c r="B60" s="482"/>
      <c r="C60" s="482"/>
      <c r="D60" s="482"/>
      <c r="E60" s="482"/>
      <c r="F60" s="482"/>
      <c r="G60" s="482"/>
      <c r="H60" s="482"/>
      <c r="I60" s="564"/>
      <c r="J60" s="4">
        <v>221</v>
      </c>
      <c r="K60" s="60">
        <v>0</v>
      </c>
      <c r="L60" s="60">
        <v>0</v>
      </c>
    </row>
    <row r="61" spans="1:12" s="3" customFormat="1" ht="13.5" customHeight="1">
      <c r="A61" s="481" t="s">
        <v>2570</v>
      </c>
      <c r="B61" s="482"/>
      <c r="C61" s="482"/>
      <c r="D61" s="482"/>
      <c r="E61" s="482"/>
      <c r="F61" s="482"/>
      <c r="G61" s="482"/>
      <c r="H61" s="482"/>
      <c r="I61" s="564"/>
      <c r="J61" s="4">
        <v>222</v>
      </c>
      <c r="K61" s="60">
        <v>0</v>
      </c>
      <c r="L61" s="60">
        <v>0</v>
      </c>
    </row>
    <row r="62" spans="1:12" s="3" customFormat="1" ht="13.5" customHeight="1">
      <c r="A62" s="481" t="s">
        <v>2558</v>
      </c>
      <c r="B62" s="482"/>
      <c r="C62" s="482"/>
      <c r="D62" s="482"/>
      <c r="E62" s="482"/>
      <c r="F62" s="482"/>
      <c r="G62" s="482"/>
      <c r="H62" s="482"/>
      <c r="I62" s="564"/>
      <c r="J62" s="4">
        <v>223</v>
      </c>
      <c r="K62" s="60">
        <v>0</v>
      </c>
      <c r="L62" s="60">
        <v>0</v>
      </c>
    </row>
    <row r="63" spans="1:12" s="3" customFormat="1" ht="13.5" customHeight="1">
      <c r="A63" s="481" t="s">
        <v>2630</v>
      </c>
      <c r="B63" s="482"/>
      <c r="C63" s="482"/>
      <c r="D63" s="482"/>
      <c r="E63" s="482"/>
      <c r="F63" s="482"/>
      <c r="G63" s="482"/>
      <c r="H63" s="482"/>
      <c r="I63" s="564"/>
      <c r="J63" s="4">
        <v>224</v>
      </c>
      <c r="K63" s="60">
        <v>0</v>
      </c>
      <c r="L63" s="60">
        <v>0</v>
      </c>
    </row>
    <row r="64" spans="1:12" s="3" customFormat="1" ht="13.5" customHeight="1">
      <c r="A64" s="481" t="s">
        <v>2518</v>
      </c>
      <c r="B64" s="482"/>
      <c r="C64" s="482"/>
      <c r="D64" s="482"/>
      <c r="E64" s="482"/>
      <c r="F64" s="482"/>
      <c r="G64" s="482"/>
      <c r="H64" s="482"/>
      <c r="I64" s="564"/>
      <c r="J64" s="4">
        <v>225</v>
      </c>
      <c r="K64" s="60">
        <v>0</v>
      </c>
      <c r="L64" s="60">
        <v>0</v>
      </c>
    </row>
    <row r="65" spans="1:12" s="3" customFormat="1" ht="13.5" customHeight="1">
      <c r="A65" s="506" t="s">
        <v>1718</v>
      </c>
      <c r="B65" s="507"/>
      <c r="C65" s="507"/>
      <c r="D65" s="507"/>
      <c r="E65" s="507"/>
      <c r="F65" s="507"/>
      <c r="G65" s="507"/>
      <c r="H65" s="507"/>
      <c r="I65" s="574"/>
      <c r="J65" s="5">
        <v>226</v>
      </c>
      <c r="K65" s="71">
        <f>SUM(K59:K64)</f>
        <v>0</v>
      </c>
      <c r="L65" s="71">
        <f>SUM(L59:L64)</f>
        <v>0</v>
      </c>
    </row>
    <row r="66" spans="1:12" s="3" customFormat="1" ht="15" customHeight="1">
      <c r="A66" s="575" t="s">
        <v>1413</v>
      </c>
      <c r="B66" s="576"/>
      <c r="C66" s="576"/>
      <c r="D66" s="576"/>
      <c r="E66" s="576"/>
      <c r="F66" s="576"/>
      <c r="G66" s="576"/>
      <c r="H66" s="576"/>
      <c r="I66" s="577"/>
      <c r="J66" s="586"/>
      <c r="K66" s="586"/>
      <c r="L66" s="587"/>
    </row>
    <row r="67" spans="1:12" s="3" customFormat="1" ht="13.5" customHeight="1">
      <c r="A67" s="571" t="s">
        <v>2578</v>
      </c>
      <c r="B67" s="572"/>
      <c r="C67" s="572"/>
      <c r="D67" s="572"/>
      <c r="E67" s="572"/>
      <c r="F67" s="572"/>
      <c r="G67" s="572"/>
      <c r="H67" s="572"/>
      <c r="I67" s="573"/>
      <c r="J67" s="6">
        <v>227</v>
      </c>
      <c r="K67" s="58">
        <v>0</v>
      </c>
      <c r="L67" s="58">
        <v>0</v>
      </c>
    </row>
    <row r="68" spans="1:12" s="3" customFormat="1" ht="13.5" customHeight="1">
      <c r="A68" s="481" t="s">
        <v>2592</v>
      </c>
      <c r="B68" s="482"/>
      <c r="C68" s="482"/>
      <c r="D68" s="482"/>
      <c r="E68" s="482"/>
      <c r="F68" s="482"/>
      <c r="G68" s="482"/>
      <c r="H68" s="482"/>
      <c r="I68" s="564"/>
      <c r="J68" s="4">
        <v>228</v>
      </c>
      <c r="K68" s="60">
        <v>0</v>
      </c>
      <c r="L68" s="60">
        <v>0</v>
      </c>
    </row>
    <row r="69" spans="1:12" s="3" customFormat="1" ht="13.5" customHeight="1">
      <c r="A69" s="481" t="s">
        <v>2559</v>
      </c>
      <c r="B69" s="482"/>
      <c r="C69" s="482"/>
      <c r="D69" s="482"/>
      <c r="E69" s="482"/>
      <c r="F69" s="482"/>
      <c r="G69" s="482"/>
      <c r="H69" s="482"/>
      <c r="I69" s="564"/>
      <c r="J69" s="4">
        <v>229</v>
      </c>
      <c r="K69" s="60">
        <v>0</v>
      </c>
      <c r="L69" s="60">
        <v>0</v>
      </c>
    </row>
    <row r="70" spans="1:12" s="3" customFormat="1" ht="13.5" customHeight="1">
      <c r="A70" s="481" t="s">
        <v>2536</v>
      </c>
      <c r="B70" s="482"/>
      <c r="C70" s="482"/>
      <c r="D70" s="482"/>
      <c r="E70" s="482"/>
      <c r="F70" s="482"/>
      <c r="G70" s="482"/>
      <c r="H70" s="482"/>
      <c r="I70" s="564"/>
      <c r="J70" s="4">
        <v>230</v>
      </c>
      <c r="K70" s="60">
        <v>0</v>
      </c>
      <c r="L70" s="60">
        <v>0</v>
      </c>
    </row>
    <row r="71" spans="1:12" s="3" customFormat="1" ht="13.5" customHeight="1">
      <c r="A71" s="481" t="s">
        <v>2552</v>
      </c>
      <c r="B71" s="482"/>
      <c r="C71" s="482"/>
      <c r="D71" s="482"/>
      <c r="E71" s="482"/>
      <c r="F71" s="482"/>
      <c r="G71" s="482"/>
      <c r="H71" s="482"/>
      <c r="I71" s="564"/>
      <c r="J71" s="4">
        <v>231</v>
      </c>
      <c r="K71" s="60">
        <v>0</v>
      </c>
      <c r="L71" s="60">
        <v>0</v>
      </c>
    </row>
    <row r="72" spans="1:12" s="3" customFormat="1" ht="13.5" customHeight="1">
      <c r="A72" s="503" t="s">
        <v>1719</v>
      </c>
      <c r="B72" s="504"/>
      <c r="C72" s="504"/>
      <c r="D72" s="504"/>
      <c r="E72" s="504"/>
      <c r="F72" s="504"/>
      <c r="G72" s="504"/>
      <c r="H72" s="504"/>
      <c r="I72" s="570"/>
      <c r="J72" s="4">
        <v>232</v>
      </c>
      <c r="K72" s="59">
        <f>SUM(K67:K71)</f>
        <v>0</v>
      </c>
      <c r="L72" s="59">
        <f>SUM(L67:L71)</f>
        <v>0</v>
      </c>
    </row>
    <row r="73" spans="1:12" s="3" customFormat="1" ht="13.5" customHeight="1">
      <c r="A73" s="481" t="s">
        <v>2470</v>
      </c>
      <c r="B73" s="482"/>
      <c r="C73" s="482"/>
      <c r="D73" s="482"/>
      <c r="E73" s="482"/>
      <c r="F73" s="482"/>
      <c r="G73" s="482"/>
      <c r="H73" s="482"/>
      <c r="I73" s="564"/>
      <c r="J73" s="4">
        <v>233</v>
      </c>
      <c r="K73" s="60">
        <v>0</v>
      </c>
      <c r="L73" s="60">
        <v>0</v>
      </c>
    </row>
    <row r="74" spans="1:12" s="3" customFormat="1" ht="13.5" customHeight="1">
      <c r="A74" s="481" t="s">
        <v>2586</v>
      </c>
      <c r="B74" s="482"/>
      <c r="C74" s="482"/>
      <c r="D74" s="482"/>
      <c r="E74" s="482"/>
      <c r="F74" s="482"/>
      <c r="G74" s="482"/>
      <c r="H74" s="482"/>
      <c r="I74" s="564"/>
      <c r="J74" s="4">
        <v>234</v>
      </c>
      <c r="K74" s="60">
        <v>0</v>
      </c>
      <c r="L74" s="60">
        <v>0</v>
      </c>
    </row>
    <row r="75" spans="1:12" s="3" customFormat="1" ht="13.5" customHeight="1">
      <c r="A75" s="481" t="s">
        <v>2544</v>
      </c>
      <c r="B75" s="482"/>
      <c r="C75" s="482"/>
      <c r="D75" s="482"/>
      <c r="E75" s="482"/>
      <c r="F75" s="482"/>
      <c r="G75" s="482"/>
      <c r="H75" s="482"/>
      <c r="I75" s="564"/>
      <c r="J75" s="4">
        <v>235</v>
      </c>
      <c r="K75" s="60">
        <v>0</v>
      </c>
      <c r="L75" s="60">
        <v>0</v>
      </c>
    </row>
    <row r="76" spans="1:12" s="3" customFormat="1" ht="13.5" customHeight="1">
      <c r="A76" s="481" t="s">
        <v>2504</v>
      </c>
      <c r="B76" s="482"/>
      <c r="C76" s="482"/>
      <c r="D76" s="482"/>
      <c r="E76" s="482"/>
      <c r="F76" s="482"/>
      <c r="G76" s="482"/>
      <c r="H76" s="482"/>
      <c r="I76" s="564"/>
      <c r="J76" s="4">
        <v>236</v>
      </c>
      <c r="K76" s="60">
        <v>0</v>
      </c>
      <c r="L76" s="60">
        <v>0</v>
      </c>
    </row>
    <row r="77" spans="1:12" s="3" customFormat="1" ht="13.5" customHeight="1">
      <c r="A77" s="481" t="s">
        <v>2597</v>
      </c>
      <c r="B77" s="482"/>
      <c r="C77" s="482"/>
      <c r="D77" s="482"/>
      <c r="E77" s="482"/>
      <c r="F77" s="482"/>
      <c r="G77" s="482"/>
      <c r="H77" s="482"/>
      <c r="I77" s="564"/>
      <c r="J77" s="4">
        <v>237</v>
      </c>
      <c r="K77" s="60">
        <v>0</v>
      </c>
      <c r="L77" s="60">
        <v>0</v>
      </c>
    </row>
    <row r="78" spans="1:12" s="3" customFormat="1" ht="13.5" customHeight="1">
      <c r="A78" s="481" t="s">
        <v>2553</v>
      </c>
      <c r="B78" s="482"/>
      <c r="C78" s="482"/>
      <c r="D78" s="482"/>
      <c r="E78" s="482"/>
      <c r="F78" s="482"/>
      <c r="G78" s="482"/>
      <c r="H78" s="482"/>
      <c r="I78" s="564"/>
      <c r="J78" s="4">
        <v>238</v>
      </c>
      <c r="K78" s="60">
        <v>0</v>
      </c>
      <c r="L78" s="60">
        <v>0</v>
      </c>
    </row>
    <row r="79" spans="1:12" s="3" customFormat="1" ht="13.5" customHeight="1">
      <c r="A79" s="506" t="s">
        <v>1720</v>
      </c>
      <c r="B79" s="507"/>
      <c r="C79" s="507"/>
      <c r="D79" s="507"/>
      <c r="E79" s="507"/>
      <c r="F79" s="507"/>
      <c r="G79" s="507"/>
      <c r="H79" s="507"/>
      <c r="I79" s="574"/>
      <c r="J79" s="4">
        <v>239</v>
      </c>
      <c r="K79" s="71">
        <f>SUM(K73:K78)</f>
        <v>0</v>
      </c>
      <c r="L79" s="71">
        <f>SUM(L73:L78)</f>
        <v>0</v>
      </c>
    </row>
    <row r="80" spans="1:12" s="3" customFormat="1" ht="15" customHeight="1">
      <c r="A80" s="575" t="s">
        <v>1989</v>
      </c>
      <c r="B80" s="576"/>
      <c r="C80" s="576"/>
      <c r="D80" s="576"/>
      <c r="E80" s="576"/>
      <c r="F80" s="576"/>
      <c r="G80" s="576"/>
      <c r="H80" s="576"/>
      <c r="I80" s="577"/>
      <c r="J80" s="577"/>
      <c r="K80" s="577"/>
      <c r="L80" s="578"/>
    </row>
    <row r="81" spans="1:12" s="3" customFormat="1" ht="13.5" customHeight="1">
      <c r="A81" s="571" t="s">
        <v>1941</v>
      </c>
      <c r="B81" s="572"/>
      <c r="C81" s="572"/>
      <c r="D81" s="572"/>
      <c r="E81" s="572"/>
      <c r="F81" s="572"/>
      <c r="G81" s="572"/>
      <c r="H81" s="572"/>
      <c r="I81" s="573"/>
      <c r="J81" s="6">
        <v>240</v>
      </c>
      <c r="K81" s="58"/>
      <c r="L81" s="58"/>
    </row>
    <row r="82" spans="1:12" s="3" customFormat="1" ht="27.75" customHeight="1">
      <c r="A82" s="481" t="s">
        <v>2716</v>
      </c>
      <c r="B82" s="482"/>
      <c r="C82" s="482"/>
      <c r="D82" s="482"/>
      <c r="E82" s="482"/>
      <c r="F82" s="482"/>
      <c r="G82" s="482"/>
      <c r="H82" s="482"/>
      <c r="I82" s="564"/>
      <c r="J82" s="4">
        <v>241</v>
      </c>
      <c r="K82" s="60"/>
      <c r="L82" s="60"/>
    </row>
    <row r="83" spans="1:12" s="3" customFormat="1" ht="13.5" customHeight="1">
      <c r="A83" s="481" t="s">
        <v>2298</v>
      </c>
      <c r="B83" s="482"/>
      <c r="C83" s="482"/>
      <c r="D83" s="482"/>
      <c r="E83" s="482"/>
      <c r="F83" s="482"/>
      <c r="G83" s="482"/>
      <c r="H83" s="482"/>
      <c r="I83" s="564"/>
      <c r="J83" s="4">
        <v>242</v>
      </c>
      <c r="K83" s="60"/>
      <c r="L83" s="60"/>
    </row>
    <row r="84" spans="1:12" s="3" customFormat="1" ht="13.5" customHeight="1">
      <c r="A84" s="481" t="s">
        <v>2525</v>
      </c>
      <c r="B84" s="482"/>
      <c r="C84" s="482"/>
      <c r="D84" s="482"/>
      <c r="E84" s="482"/>
      <c r="F84" s="482"/>
      <c r="G84" s="482"/>
      <c r="H84" s="482"/>
      <c r="I84" s="564"/>
      <c r="J84" s="4">
        <v>243</v>
      </c>
      <c r="K84" s="60"/>
      <c r="L84" s="60"/>
    </row>
    <row r="85" spans="1:12" s="3" customFormat="1" ht="13.5" customHeight="1">
      <c r="A85" s="481" t="s">
        <v>2598</v>
      </c>
      <c r="B85" s="482"/>
      <c r="C85" s="482"/>
      <c r="D85" s="482"/>
      <c r="E85" s="482"/>
      <c r="F85" s="482"/>
      <c r="G85" s="482"/>
      <c r="H85" s="482"/>
      <c r="I85" s="564"/>
      <c r="J85" s="4">
        <v>244</v>
      </c>
      <c r="K85" s="60"/>
      <c r="L85" s="60"/>
    </row>
    <row r="86" spans="1:12" s="3" customFormat="1" ht="13.5" customHeight="1">
      <c r="A86" s="481" t="s">
        <v>2510</v>
      </c>
      <c r="B86" s="482"/>
      <c r="C86" s="482"/>
      <c r="D86" s="482"/>
      <c r="E86" s="482"/>
      <c r="F86" s="482"/>
      <c r="G86" s="482"/>
      <c r="H86" s="482"/>
      <c r="I86" s="564"/>
      <c r="J86" s="4">
        <v>245</v>
      </c>
      <c r="K86" s="60"/>
      <c r="L86" s="60"/>
    </row>
    <row r="87" spans="1:12" s="3" customFormat="1" ht="13.5" customHeight="1">
      <c r="A87" s="481" t="s">
        <v>2442</v>
      </c>
      <c r="B87" s="482"/>
      <c r="C87" s="482"/>
      <c r="D87" s="482"/>
      <c r="E87" s="482"/>
      <c r="F87" s="482"/>
      <c r="G87" s="482"/>
      <c r="H87" s="482"/>
      <c r="I87" s="564"/>
      <c r="J87" s="4">
        <v>246</v>
      </c>
      <c r="K87" s="60"/>
      <c r="L87" s="60"/>
    </row>
    <row r="88" spans="1:12" s="3" customFormat="1" ht="13.5" customHeight="1">
      <c r="A88" s="481" t="s">
        <v>2029</v>
      </c>
      <c r="B88" s="482"/>
      <c r="C88" s="482"/>
      <c r="D88" s="482"/>
      <c r="E88" s="482"/>
      <c r="F88" s="482"/>
      <c r="G88" s="482"/>
      <c r="H88" s="482"/>
      <c r="I88" s="564"/>
      <c r="J88" s="4">
        <v>247</v>
      </c>
      <c r="K88" s="60"/>
      <c r="L88" s="60"/>
    </row>
    <row r="89" spans="1:12" s="3" customFormat="1" ht="13.5" customHeight="1">
      <c r="A89" s="481" t="s">
        <v>2511</v>
      </c>
      <c r="B89" s="482"/>
      <c r="C89" s="482"/>
      <c r="D89" s="482"/>
      <c r="E89" s="482"/>
      <c r="F89" s="482"/>
      <c r="G89" s="482"/>
      <c r="H89" s="482"/>
      <c r="I89" s="564"/>
      <c r="J89" s="4">
        <v>248</v>
      </c>
      <c r="K89" s="60"/>
      <c r="L89" s="60"/>
    </row>
    <row r="90" spans="1:12" s="3" customFormat="1" ht="13.5" customHeight="1">
      <c r="A90" s="481" t="s">
        <v>2140</v>
      </c>
      <c r="B90" s="482"/>
      <c r="C90" s="482"/>
      <c r="D90" s="482"/>
      <c r="E90" s="482"/>
      <c r="F90" s="482"/>
      <c r="G90" s="482"/>
      <c r="H90" s="482"/>
      <c r="I90" s="564"/>
      <c r="J90" s="4">
        <v>249</v>
      </c>
      <c r="K90" s="60"/>
      <c r="L90" s="60"/>
    </row>
    <row r="91" spans="1:14" s="3" customFormat="1" ht="13.5" customHeight="1">
      <c r="A91" s="503" t="s">
        <v>1721</v>
      </c>
      <c r="B91" s="504"/>
      <c r="C91" s="504"/>
      <c r="D91" s="504"/>
      <c r="E91" s="504"/>
      <c r="F91" s="504"/>
      <c r="G91" s="504"/>
      <c r="H91" s="504"/>
      <c r="I91" s="570"/>
      <c r="J91" s="4">
        <v>250</v>
      </c>
      <c r="K91" s="59">
        <f>SUM(K81:K90)</f>
        <v>0</v>
      </c>
      <c r="L91" s="59">
        <f>SUM(L81:L90)</f>
        <v>0</v>
      </c>
      <c r="N91" s="213"/>
    </row>
    <row r="92" spans="1:14" s="3" customFormat="1" ht="13.5" customHeight="1">
      <c r="A92" s="481" t="s">
        <v>2471</v>
      </c>
      <c r="B92" s="482"/>
      <c r="C92" s="482"/>
      <c r="D92" s="482"/>
      <c r="E92" s="482"/>
      <c r="F92" s="482"/>
      <c r="G92" s="482"/>
      <c r="H92" s="482"/>
      <c r="I92" s="564"/>
      <c r="J92" s="4">
        <v>251</v>
      </c>
      <c r="K92" s="60"/>
      <c r="L92" s="60"/>
      <c r="N92" s="213"/>
    </row>
    <row r="93" spans="1:14" s="3" customFormat="1" ht="13.5" customHeight="1">
      <c r="A93" s="481" t="s">
        <v>2526</v>
      </c>
      <c r="B93" s="482"/>
      <c r="C93" s="482"/>
      <c r="D93" s="482"/>
      <c r="E93" s="482"/>
      <c r="F93" s="482"/>
      <c r="G93" s="482"/>
      <c r="H93" s="482"/>
      <c r="I93" s="564"/>
      <c r="J93" s="4">
        <v>252</v>
      </c>
      <c r="K93" s="60"/>
      <c r="L93" s="60"/>
      <c r="N93" s="213"/>
    </row>
    <row r="94" spans="1:14" s="3" customFormat="1" ht="13.5" customHeight="1">
      <c r="A94" s="481" t="s">
        <v>2082</v>
      </c>
      <c r="B94" s="482"/>
      <c r="C94" s="482"/>
      <c r="D94" s="482"/>
      <c r="E94" s="482"/>
      <c r="F94" s="482"/>
      <c r="G94" s="482"/>
      <c r="H94" s="482"/>
      <c r="I94" s="564"/>
      <c r="J94" s="4">
        <v>253</v>
      </c>
      <c r="K94" s="60"/>
      <c r="L94" s="60"/>
      <c r="N94" s="213"/>
    </row>
    <row r="95" spans="1:14" s="3" customFormat="1" ht="13.5" customHeight="1">
      <c r="A95" s="481" t="s">
        <v>2417</v>
      </c>
      <c r="B95" s="482"/>
      <c r="C95" s="482"/>
      <c r="D95" s="482"/>
      <c r="E95" s="482"/>
      <c r="F95" s="482"/>
      <c r="G95" s="482"/>
      <c r="H95" s="482"/>
      <c r="I95" s="564"/>
      <c r="J95" s="4">
        <v>254</v>
      </c>
      <c r="K95" s="60"/>
      <c r="L95" s="60"/>
      <c r="N95" s="213"/>
    </row>
    <row r="96" spans="1:14" s="3" customFormat="1" ht="13.5" customHeight="1">
      <c r="A96" s="503" t="s">
        <v>1722</v>
      </c>
      <c r="B96" s="504"/>
      <c r="C96" s="504"/>
      <c r="D96" s="504"/>
      <c r="E96" s="504"/>
      <c r="F96" s="504"/>
      <c r="G96" s="504"/>
      <c r="H96" s="504"/>
      <c r="I96" s="570"/>
      <c r="J96" s="4">
        <v>255</v>
      </c>
      <c r="K96" s="59">
        <f>SUM(K92:K95)</f>
        <v>0</v>
      </c>
      <c r="L96" s="59">
        <f>SUM(L92:L95)</f>
        <v>0</v>
      </c>
      <c r="N96" s="213"/>
    </row>
    <row r="97" spans="1:14" s="3" customFormat="1" ht="13.5" customHeight="1">
      <c r="A97" s="481" t="s">
        <v>1800</v>
      </c>
      <c r="B97" s="482"/>
      <c r="C97" s="482"/>
      <c r="D97" s="482"/>
      <c r="E97" s="482"/>
      <c r="F97" s="482"/>
      <c r="G97" s="482"/>
      <c r="H97" s="482"/>
      <c r="I97" s="564"/>
      <c r="J97" s="4">
        <v>256</v>
      </c>
      <c r="K97" s="60"/>
      <c r="L97" s="60"/>
      <c r="N97" s="213"/>
    </row>
    <row r="98" spans="1:14" s="3" customFormat="1" ht="13.5" customHeight="1">
      <c r="A98" s="481" t="s">
        <v>1884</v>
      </c>
      <c r="B98" s="482"/>
      <c r="C98" s="482"/>
      <c r="D98" s="482"/>
      <c r="E98" s="482"/>
      <c r="F98" s="482"/>
      <c r="G98" s="482"/>
      <c r="H98" s="482"/>
      <c r="I98" s="564"/>
      <c r="J98" s="4">
        <v>257</v>
      </c>
      <c r="K98" s="60"/>
      <c r="L98" s="60"/>
      <c r="N98" s="213"/>
    </row>
    <row r="99" spans="1:14" s="3" customFormat="1" ht="13.5" customHeight="1">
      <c r="A99" s="503" t="s">
        <v>2185</v>
      </c>
      <c r="B99" s="504"/>
      <c r="C99" s="504"/>
      <c r="D99" s="504"/>
      <c r="E99" s="504"/>
      <c r="F99" s="504"/>
      <c r="G99" s="504"/>
      <c r="H99" s="504"/>
      <c r="I99" s="570"/>
      <c r="J99" s="4">
        <v>258</v>
      </c>
      <c r="K99" s="59">
        <f>SUM(K97:K98)</f>
        <v>0</v>
      </c>
      <c r="L99" s="59">
        <f>SUM(L97:L98)</f>
        <v>0</v>
      </c>
      <c r="N99" s="213"/>
    </row>
    <row r="100" spans="1:12" s="3" customFormat="1" ht="13.5" customHeight="1">
      <c r="A100" s="481" t="s">
        <v>2014</v>
      </c>
      <c r="B100" s="482"/>
      <c r="C100" s="482"/>
      <c r="D100" s="482"/>
      <c r="E100" s="482"/>
      <c r="F100" s="482"/>
      <c r="G100" s="482"/>
      <c r="H100" s="482"/>
      <c r="I100" s="579"/>
      <c r="J100" s="4">
        <v>259</v>
      </c>
      <c r="K100" s="60"/>
      <c r="L100" s="60"/>
    </row>
    <row r="101" spans="1:12" s="3" customFormat="1" ht="13.5" customHeight="1">
      <c r="A101" s="481" t="s">
        <v>2260</v>
      </c>
      <c r="B101" s="482"/>
      <c r="C101" s="482"/>
      <c r="D101" s="482"/>
      <c r="E101" s="482"/>
      <c r="F101" s="482"/>
      <c r="G101" s="482"/>
      <c r="H101" s="482"/>
      <c r="I101" s="564"/>
      <c r="J101" s="4">
        <v>260</v>
      </c>
      <c r="K101" s="60"/>
      <c r="L101" s="60"/>
    </row>
    <row r="102" spans="1:12" s="3" customFormat="1" ht="27.75" customHeight="1">
      <c r="A102" s="481" t="s">
        <v>2724</v>
      </c>
      <c r="B102" s="482"/>
      <c r="C102" s="482"/>
      <c r="D102" s="482"/>
      <c r="E102" s="482"/>
      <c r="F102" s="482"/>
      <c r="G102" s="482"/>
      <c r="H102" s="482"/>
      <c r="I102" s="564"/>
      <c r="J102" s="4">
        <v>261</v>
      </c>
      <c r="K102" s="60"/>
      <c r="L102" s="60"/>
    </row>
    <row r="103" spans="1:12" s="3" customFormat="1" ht="13.5" customHeight="1">
      <c r="A103" s="481" t="s">
        <v>2571</v>
      </c>
      <c r="B103" s="482"/>
      <c r="C103" s="482"/>
      <c r="D103" s="482"/>
      <c r="E103" s="482"/>
      <c r="F103" s="482"/>
      <c r="G103" s="482"/>
      <c r="H103" s="482"/>
      <c r="I103" s="564"/>
      <c r="J103" s="4">
        <v>262</v>
      </c>
      <c r="K103" s="60"/>
      <c r="L103" s="60"/>
    </row>
    <row r="104" spans="1:12" s="3" customFormat="1" ht="13.5" customHeight="1">
      <c r="A104" s="481" t="s">
        <v>2519</v>
      </c>
      <c r="B104" s="482"/>
      <c r="C104" s="482"/>
      <c r="D104" s="482"/>
      <c r="E104" s="482"/>
      <c r="F104" s="482"/>
      <c r="G104" s="482"/>
      <c r="H104" s="482"/>
      <c r="I104" s="564"/>
      <c r="J104" s="4">
        <v>263</v>
      </c>
      <c r="K104" s="60"/>
      <c r="L104" s="60"/>
    </row>
    <row r="105" spans="1:12" s="3" customFormat="1" ht="13.5" customHeight="1">
      <c r="A105" s="481" t="s">
        <v>2388</v>
      </c>
      <c r="B105" s="482"/>
      <c r="C105" s="482"/>
      <c r="D105" s="482"/>
      <c r="E105" s="482"/>
      <c r="F105" s="482"/>
      <c r="G105" s="482"/>
      <c r="H105" s="482"/>
      <c r="I105" s="564"/>
      <c r="J105" s="4">
        <v>264</v>
      </c>
      <c r="K105" s="60"/>
      <c r="L105" s="60"/>
    </row>
    <row r="106" spans="1:12" s="3" customFormat="1" ht="13.5" customHeight="1">
      <c r="A106" s="481" t="s">
        <v>2618</v>
      </c>
      <c r="B106" s="482"/>
      <c r="C106" s="482"/>
      <c r="D106" s="482"/>
      <c r="E106" s="482"/>
      <c r="F106" s="482"/>
      <c r="G106" s="482"/>
      <c r="H106" s="482"/>
      <c r="I106" s="564"/>
      <c r="J106" s="4">
        <v>265</v>
      </c>
      <c r="K106" s="60"/>
      <c r="L106" s="60"/>
    </row>
    <row r="107" spans="1:12" s="3" customFormat="1" ht="27.75" customHeight="1">
      <c r="A107" s="481" t="s">
        <v>2733</v>
      </c>
      <c r="B107" s="482"/>
      <c r="C107" s="482"/>
      <c r="D107" s="482"/>
      <c r="E107" s="482"/>
      <c r="F107" s="482"/>
      <c r="G107" s="482"/>
      <c r="H107" s="482"/>
      <c r="I107" s="564"/>
      <c r="J107" s="4">
        <v>266</v>
      </c>
      <c r="K107" s="60"/>
      <c r="L107" s="60"/>
    </row>
    <row r="108" spans="1:12" s="3" customFormat="1" ht="13.5" customHeight="1">
      <c r="A108" s="481" t="s">
        <v>2567</v>
      </c>
      <c r="B108" s="482"/>
      <c r="C108" s="482"/>
      <c r="D108" s="482"/>
      <c r="E108" s="482"/>
      <c r="F108" s="482"/>
      <c r="G108" s="482"/>
      <c r="H108" s="482"/>
      <c r="I108" s="564"/>
      <c r="J108" s="4">
        <v>267</v>
      </c>
      <c r="K108" s="60"/>
      <c r="L108" s="60"/>
    </row>
    <row r="109" spans="1:12" s="3" customFormat="1" ht="13.5" customHeight="1">
      <c r="A109" s="481" t="s">
        <v>2199</v>
      </c>
      <c r="B109" s="482"/>
      <c r="C109" s="482"/>
      <c r="D109" s="482"/>
      <c r="E109" s="482"/>
      <c r="F109" s="482"/>
      <c r="G109" s="482"/>
      <c r="H109" s="482"/>
      <c r="I109" s="564"/>
      <c r="J109" s="4">
        <v>268</v>
      </c>
      <c r="K109" s="60"/>
      <c r="L109" s="60"/>
    </row>
    <row r="110" spans="1:12" s="3" customFormat="1" ht="13.5" customHeight="1">
      <c r="A110" s="481" t="s">
        <v>1786</v>
      </c>
      <c r="B110" s="482"/>
      <c r="C110" s="482"/>
      <c r="D110" s="482"/>
      <c r="E110" s="482"/>
      <c r="F110" s="482"/>
      <c r="G110" s="482"/>
      <c r="H110" s="482"/>
      <c r="I110" s="564"/>
      <c r="J110" s="4">
        <v>269</v>
      </c>
      <c r="K110" s="60"/>
      <c r="L110" s="60"/>
    </row>
    <row r="111" spans="1:12" s="3" customFormat="1" ht="13.5" customHeight="1">
      <c r="A111" s="481" t="s">
        <v>2053</v>
      </c>
      <c r="B111" s="482"/>
      <c r="C111" s="482"/>
      <c r="D111" s="482"/>
      <c r="E111" s="482"/>
      <c r="F111" s="482"/>
      <c r="G111" s="482"/>
      <c r="H111" s="482"/>
      <c r="I111" s="564"/>
      <c r="J111" s="4">
        <v>270</v>
      </c>
      <c r="K111" s="60"/>
      <c r="L111" s="60"/>
    </row>
    <row r="112" spans="1:12" s="3" customFormat="1" ht="13.5" customHeight="1">
      <c r="A112" s="481" t="s">
        <v>1488</v>
      </c>
      <c r="B112" s="482"/>
      <c r="C112" s="482"/>
      <c r="D112" s="482"/>
      <c r="E112" s="482"/>
      <c r="F112" s="482"/>
      <c r="G112" s="482"/>
      <c r="H112" s="482"/>
      <c r="I112" s="564"/>
      <c r="J112" s="4">
        <v>271</v>
      </c>
      <c r="K112" s="60"/>
      <c r="L112" s="60"/>
    </row>
    <row r="113" spans="1:12" s="3" customFormat="1" ht="13.5" customHeight="1">
      <c r="A113" s="481" t="s">
        <v>2178</v>
      </c>
      <c r="B113" s="482"/>
      <c r="C113" s="482"/>
      <c r="D113" s="482"/>
      <c r="E113" s="482"/>
      <c r="F113" s="482"/>
      <c r="G113" s="482"/>
      <c r="H113" s="482"/>
      <c r="I113" s="564"/>
      <c r="J113" s="4">
        <v>272</v>
      </c>
      <c r="K113" s="60"/>
      <c r="L113" s="60"/>
    </row>
    <row r="114" spans="1:12" s="3" customFormat="1" ht="13.5" customHeight="1">
      <c r="A114" s="481" t="s">
        <v>1626</v>
      </c>
      <c r="B114" s="482"/>
      <c r="C114" s="482"/>
      <c r="D114" s="482"/>
      <c r="E114" s="482"/>
      <c r="F114" s="482"/>
      <c r="G114" s="482"/>
      <c r="H114" s="482"/>
      <c r="I114" s="564"/>
      <c r="J114" s="4">
        <v>273</v>
      </c>
      <c r="K114" s="60"/>
      <c r="L114" s="60"/>
    </row>
    <row r="115" spans="1:12" s="3" customFormat="1" ht="13.5" customHeight="1">
      <c r="A115" s="481" t="s">
        <v>2487</v>
      </c>
      <c r="B115" s="482"/>
      <c r="C115" s="482"/>
      <c r="D115" s="482"/>
      <c r="E115" s="482"/>
      <c r="F115" s="482"/>
      <c r="G115" s="482"/>
      <c r="H115" s="482"/>
      <c r="I115" s="564"/>
      <c r="J115" s="4">
        <v>274</v>
      </c>
      <c r="K115" s="60"/>
      <c r="L115" s="60"/>
    </row>
    <row r="116" spans="1:12" s="3" customFormat="1" ht="13.5" customHeight="1">
      <c r="A116" s="481" t="s">
        <v>1489</v>
      </c>
      <c r="B116" s="482"/>
      <c r="C116" s="482"/>
      <c r="D116" s="482"/>
      <c r="E116" s="482"/>
      <c r="F116" s="482"/>
      <c r="G116" s="482"/>
      <c r="H116" s="482"/>
      <c r="I116" s="564"/>
      <c r="J116" s="4">
        <v>275</v>
      </c>
      <c r="K116" s="60"/>
      <c r="L116" s="60"/>
    </row>
    <row r="117" spans="1:12" s="3" customFormat="1" ht="27.75" customHeight="1">
      <c r="A117" s="481" t="s">
        <v>2763</v>
      </c>
      <c r="B117" s="482"/>
      <c r="C117" s="482"/>
      <c r="D117" s="482"/>
      <c r="E117" s="482"/>
      <c r="F117" s="482"/>
      <c r="G117" s="482"/>
      <c r="H117" s="482"/>
      <c r="I117" s="564"/>
      <c r="J117" s="4">
        <v>276</v>
      </c>
      <c r="K117" s="60"/>
      <c r="L117" s="60"/>
    </row>
    <row r="118" spans="1:12" s="3" customFormat="1" ht="13.5" customHeight="1">
      <c r="A118" s="503" t="s">
        <v>1830</v>
      </c>
      <c r="B118" s="504"/>
      <c r="C118" s="504"/>
      <c r="D118" s="504"/>
      <c r="E118" s="504"/>
      <c r="F118" s="504"/>
      <c r="G118" s="504"/>
      <c r="H118" s="504"/>
      <c r="I118" s="570"/>
      <c r="J118" s="4">
        <v>277</v>
      </c>
      <c r="K118" s="59">
        <f>SUM(K100:K117)</f>
        <v>0</v>
      </c>
      <c r="L118" s="59">
        <f>SUM(L100:L117)</f>
        <v>0</v>
      </c>
    </row>
    <row r="119" spans="1:12" s="3" customFormat="1" ht="13.5" customHeight="1">
      <c r="A119" s="481" t="s">
        <v>2318</v>
      </c>
      <c r="B119" s="482"/>
      <c r="C119" s="482"/>
      <c r="D119" s="482"/>
      <c r="E119" s="482"/>
      <c r="F119" s="482"/>
      <c r="G119" s="482"/>
      <c r="H119" s="482"/>
      <c r="I119" s="564"/>
      <c r="J119" s="4">
        <v>278</v>
      </c>
      <c r="K119" s="60"/>
      <c r="L119" s="60"/>
    </row>
    <row r="120" spans="1:12" s="3" customFormat="1" ht="27.75" customHeight="1">
      <c r="A120" s="481" t="s">
        <v>2395</v>
      </c>
      <c r="B120" s="482"/>
      <c r="C120" s="482"/>
      <c r="D120" s="482"/>
      <c r="E120" s="482"/>
      <c r="F120" s="482"/>
      <c r="G120" s="482"/>
      <c r="H120" s="482"/>
      <c r="I120" s="564"/>
      <c r="J120" s="4">
        <v>279</v>
      </c>
      <c r="K120" s="60"/>
      <c r="L120" s="60"/>
    </row>
    <row r="121" spans="1:12" s="3" customFormat="1" ht="13.5" customHeight="1">
      <c r="A121" s="481" t="s">
        <v>1787</v>
      </c>
      <c r="B121" s="482"/>
      <c r="C121" s="482"/>
      <c r="D121" s="482"/>
      <c r="E121" s="482"/>
      <c r="F121" s="482"/>
      <c r="G121" s="482"/>
      <c r="H121" s="482"/>
      <c r="I121" s="564"/>
      <c r="J121" s="4">
        <v>280</v>
      </c>
      <c r="K121" s="60">
        <v>0</v>
      </c>
      <c r="L121" s="60">
        <v>0</v>
      </c>
    </row>
    <row r="122" spans="1:12" s="3" customFormat="1" ht="13.5" customHeight="1">
      <c r="A122" s="503" t="s">
        <v>1723</v>
      </c>
      <c r="B122" s="504"/>
      <c r="C122" s="504"/>
      <c r="D122" s="504"/>
      <c r="E122" s="504"/>
      <c r="F122" s="504"/>
      <c r="G122" s="504"/>
      <c r="H122" s="504"/>
      <c r="I122" s="570"/>
      <c r="J122" s="4">
        <v>281</v>
      </c>
      <c r="K122" s="59">
        <f>SUM(K119:K121)</f>
        <v>0</v>
      </c>
      <c r="L122" s="59">
        <f>SUM(L119:L121)</f>
        <v>0</v>
      </c>
    </row>
    <row r="123" spans="1:12" s="3" customFormat="1" ht="13.5" customHeight="1">
      <c r="A123" s="481" t="s">
        <v>2520</v>
      </c>
      <c r="B123" s="482"/>
      <c r="C123" s="482"/>
      <c r="D123" s="482"/>
      <c r="E123" s="482"/>
      <c r="F123" s="482"/>
      <c r="G123" s="482"/>
      <c r="H123" s="482"/>
      <c r="I123" s="564"/>
      <c r="J123" s="4">
        <v>282</v>
      </c>
      <c r="K123" s="60">
        <v>0</v>
      </c>
      <c r="L123" s="60">
        <v>0</v>
      </c>
    </row>
    <row r="124" spans="1:12" s="3" customFormat="1" ht="19.5" customHeight="1">
      <c r="A124" s="481" t="s">
        <v>2512</v>
      </c>
      <c r="B124" s="482"/>
      <c r="C124" s="482"/>
      <c r="D124" s="482"/>
      <c r="E124" s="482"/>
      <c r="F124" s="482"/>
      <c r="G124" s="482"/>
      <c r="H124" s="482"/>
      <c r="I124" s="564"/>
      <c r="J124" s="4">
        <v>283</v>
      </c>
      <c r="K124" s="60">
        <v>0</v>
      </c>
      <c r="L124" s="60">
        <v>0</v>
      </c>
    </row>
    <row r="125" spans="1:12" s="3" customFormat="1" ht="13.5" customHeight="1">
      <c r="A125" s="481" t="s">
        <v>2472</v>
      </c>
      <c r="B125" s="482"/>
      <c r="C125" s="482"/>
      <c r="D125" s="482"/>
      <c r="E125" s="482"/>
      <c r="F125" s="482"/>
      <c r="G125" s="482"/>
      <c r="H125" s="482"/>
      <c r="I125" s="564"/>
      <c r="J125" s="4">
        <v>284</v>
      </c>
      <c r="K125" s="60">
        <v>0</v>
      </c>
      <c r="L125" s="60">
        <v>0</v>
      </c>
    </row>
    <row r="126" spans="1:12" s="3" customFormat="1" ht="27.75" customHeight="1">
      <c r="A126" s="481" t="s">
        <v>2711</v>
      </c>
      <c r="B126" s="482"/>
      <c r="C126" s="482"/>
      <c r="D126" s="482"/>
      <c r="E126" s="482"/>
      <c r="F126" s="482"/>
      <c r="G126" s="482"/>
      <c r="H126" s="482"/>
      <c r="I126" s="564"/>
      <c r="J126" s="4">
        <v>285</v>
      </c>
      <c r="K126" s="60">
        <v>0</v>
      </c>
      <c r="L126" s="60">
        <v>0</v>
      </c>
    </row>
    <row r="127" spans="1:12" s="3" customFormat="1" ht="13.5" customHeight="1">
      <c r="A127" s="503" t="s">
        <v>1724</v>
      </c>
      <c r="B127" s="504"/>
      <c r="C127" s="504"/>
      <c r="D127" s="504"/>
      <c r="E127" s="504"/>
      <c r="F127" s="504"/>
      <c r="G127" s="504"/>
      <c r="H127" s="504"/>
      <c r="I127" s="570"/>
      <c r="J127" s="4">
        <v>286</v>
      </c>
      <c r="K127" s="59">
        <f>SUM(K123:K126)</f>
        <v>0</v>
      </c>
      <c r="L127" s="59">
        <f>SUM(L123:L126)</f>
        <v>0</v>
      </c>
    </row>
    <row r="128" spans="1:12" s="3" customFormat="1" ht="13.5" customHeight="1">
      <c r="A128" s="481" t="s">
        <v>2659</v>
      </c>
      <c r="B128" s="482"/>
      <c r="C128" s="482"/>
      <c r="D128" s="482"/>
      <c r="E128" s="482"/>
      <c r="F128" s="482"/>
      <c r="G128" s="482"/>
      <c r="H128" s="482"/>
      <c r="I128" s="564"/>
      <c r="J128" s="4">
        <v>287</v>
      </c>
      <c r="K128" s="60"/>
      <c r="L128" s="60"/>
    </row>
    <row r="129" spans="1:12" s="3" customFormat="1" ht="27.75" customHeight="1">
      <c r="A129" s="481" t="s">
        <v>2729</v>
      </c>
      <c r="B129" s="482"/>
      <c r="C129" s="482"/>
      <c r="D129" s="482"/>
      <c r="E129" s="482"/>
      <c r="F129" s="482"/>
      <c r="G129" s="482"/>
      <c r="H129" s="482"/>
      <c r="I129" s="564"/>
      <c r="J129" s="4">
        <v>288</v>
      </c>
      <c r="K129" s="60"/>
      <c r="L129" s="60"/>
    </row>
    <row r="130" spans="1:12" s="3" customFormat="1" ht="13.5" customHeight="1">
      <c r="A130" s="481" t="s">
        <v>2527</v>
      </c>
      <c r="B130" s="482"/>
      <c r="C130" s="482"/>
      <c r="D130" s="482"/>
      <c r="E130" s="482"/>
      <c r="F130" s="482"/>
      <c r="G130" s="482"/>
      <c r="H130" s="482"/>
      <c r="I130" s="564"/>
      <c r="J130" s="4">
        <v>289</v>
      </c>
      <c r="K130" s="60"/>
      <c r="L130" s="60"/>
    </row>
    <row r="131" spans="1:12" s="3" customFormat="1" ht="27.75" customHeight="1">
      <c r="A131" s="481" t="s">
        <v>2728</v>
      </c>
      <c r="B131" s="482"/>
      <c r="C131" s="482"/>
      <c r="D131" s="482"/>
      <c r="E131" s="482"/>
      <c r="F131" s="482"/>
      <c r="G131" s="482"/>
      <c r="H131" s="482"/>
      <c r="I131" s="564"/>
      <c r="J131" s="4">
        <v>290</v>
      </c>
      <c r="K131" s="60"/>
      <c r="L131" s="60"/>
    </row>
    <row r="132" spans="1:12" s="3" customFormat="1" ht="13.5" customHeight="1">
      <c r="A132" s="481" t="s">
        <v>1977</v>
      </c>
      <c r="B132" s="482"/>
      <c r="C132" s="482"/>
      <c r="D132" s="482"/>
      <c r="E132" s="482"/>
      <c r="F132" s="482"/>
      <c r="G132" s="482"/>
      <c r="H132" s="482"/>
      <c r="I132" s="564"/>
      <c r="J132" s="4">
        <v>291</v>
      </c>
      <c r="K132" s="60"/>
      <c r="L132" s="60"/>
    </row>
    <row r="133" spans="1:12" s="3" customFormat="1" ht="13.5" customHeight="1">
      <c r="A133" s="481" t="s">
        <v>1636</v>
      </c>
      <c r="B133" s="482"/>
      <c r="C133" s="482"/>
      <c r="D133" s="482"/>
      <c r="E133" s="482"/>
      <c r="F133" s="482"/>
      <c r="G133" s="482"/>
      <c r="H133" s="482"/>
      <c r="I133" s="564"/>
      <c r="J133" s="4">
        <v>292</v>
      </c>
      <c r="K133" s="60">
        <v>0</v>
      </c>
      <c r="L133" s="60">
        <v>0</v>
      </c>
    </row>
    <row r="134" spans="1:12" s="3" customFormat="1" ht="13.5" customHeight="1">
      <c r="A134" s="506" t="s">
        <v>1725</v>
      </c>
      <c r="B134" s="507"/>
      <c r="C134" s="507"/>
      <c r="D134" s="507"/>
      <c r="E134" s="507"/>
      <c r="F134" s="507"/>
      <c r="G134" s="507"/>
      <c r="H134" s="507"/>
      <c r="I134" s="574"/>
      <c r="J134" s="4">
        <v>293</v>
      </c>
      <c r="K134" s="71">
        <f>SUM(K128:K133)</f>
        <v>0</v>
      </c>
      <c r="L134" s="71">
        <f>SUM(L128:L133)</f>
        <v>0</v>
      </c>
    </row>
    <row r="135" spans="1:12" s="3" customFormat="1" ht="15" customHeight="1">
      <c r="A135" s="575" t="s">
        <v>1377</v>
      </c>
      <c r="B135" s="576"/>
      <c r="C135" s="576"/>
      <c r="D135" s="576"/>
      <c r="E135" s="576"/>
      <c r="F135" s="576"/>
      <c r="G135" s="576"/>
      <c r="H135" s="576"/>
      <c r="I135" s="577"/>
      <c r="J135" s="577"/>
      <c r="K135" s="577"/>
      <c r="L135" s="578"/>
    </row>
    <row r="136" spans="1:12" s="3" customFormat="1" ht="27.75" customHeight="1">
      <c r="A136" s="571" t="s">
        <v>2749</v>
      </c>
      <c r="B136" s="572"/>
      <c r="C136" s="572"/>
      <c r="D136" s="572"/>
      <c r="E136" s="572"/>
      <c r="F136" s="572"/>
      <c r="G136" s="572"/>
      <c r="H136" s="572"/>
      <c r="I136" s="573"/>
      <c r="J136" s="6">
        <v>294</v>
      </c>
      <c r="K136" s="58"/>
      <c r="L136" s="58"/>
    </row>
    <row r="137" spans="1:12" s="3" customFormat="1" ht="13.5" customHeight="1">
      <c r="A137" s="481" t="s">
        <v>2164</v>
      </c>
      <c r="B137" s="482"/>
      <c r="C137" s="482"/>
      <c r="D137" s="482"/>
      <c r="E137" s="482"/>
      <c r="F137" s="482"/>
      <c r="G137" s="482"/>
      <c r="H137" s="482"/>
      <c r="I137" s="564"/>
      <c r="J137" s="4">
        <v>295</v>
      </c>
      <c r="K137" s="60"/>
      <c r="L137" s="60"/>
    </row>
    <row r="138" spans="1:12" s="3" customFormat="1" ht="13.5" customHeight="1">
      <c r="A138" s="481" t="s">
        <v>2537</v>
      </c>
      <c r="B138" s="482"/>
      <c r="C138" s="482"/>
      <c r="D138" s="482"/>
      <c r="E138" s="482"/>
      <c r="F138" s="482"/>
      <c r="G138" s="482"/>
      <c r="H138" s="482"/>
      <c r="I138" s="564"/>
      <c r="J138" s="4">
        <v>296</v>
      </c>
      <c r="K138" s="60"/>
      <c r="L138" s="60"/>
    </row>
    <row r="139" spans="1:12" s="3" customFormat="1" ht="13.5" customHeight="1">
      <c r="A139" s="481" t="s">
        <v>2371</v>
      </c>
      <c r="B139" s="482"/>
      <c r="C139" s="482"/>
      <c r="D139" s="482"/>
      <c r="E139" s="482"/>
      <c r="F139" s="482"/>
      <c r="G139" s="482"/>
      <c r="H139" s="482"/>
      <c r="I139" s="564"/>
      <c r="J139" s="4">
        <v>297</v>
      </c>
      <c r="K139" s="60"/>
      <c r="L139" s="60"/>
    </row>
    <row r="140" spans="1:12" s="3" customFormat="1" ht="13.5" customHeight="1">
      <c r="A140" s="481" t="s">
        <v>2443</v>
      </c>
      <c r="B140" s="482"/>
      <c r="C140" s="482"/>
      <c r="D140" s="482"/>
      <c r="E140" s="482"/>
      <c r="F140" s="482"/>
      <c r="G140" s="482"/>
      <c r="H140" s="482"/>
      <c r="I140" s="564"/>
      <c r="J140" s="4">
        <v>298</v>
      </c>
      <c r="K140" s="60"/>
      <c r="L140" s="60"/>
    </row>
    <row r="141" spans="1:12" s="3" customFormat="1" ht="13.5" customHeight="1">
      <c r="A141" s="503" t="s">
        <v>1726</v>
      </c>
      <c r="B141" s="504"/>
      <c r="C141" s="504"/>
      <c r="D141" s="504"/>
      <c r="E141" s="504"/>
      <c r="F141" s="504"/>
      <c r="G141" s="504"/>
      <c r="H141" s="504"/>
      <c r="I141" s="570"/>
      <c r="J141" s="4">
        <v>299</v>
      </c>
      <c r="K141" s="59">
        <f>SUM(K136:K140)</f>
        <v>0</v>
      </c>
      <c r="L141" s="59">
        <f>SUM(L136:L140)</f>
        <v>0</v>
      </c>
    </row>
    <row r="142" spans="1:12" s="3" customFormat="1" ht="13.5" customHeight="1">
      <c r="A142" s="481" t="s">
        <v>1801</v>
      </c>
      <c r="B142" s="482"/>
      <c r="C142" s="482"/>
      <c r="D142" s="482"/>
      <c r="E142" s="482"/>
      <c r="F142" s="482"/>
      <c r="G142" s="482"/>
      <c r="H142" s="482"/>
      <c r="I142" s="564"/>
      <c r="J142" s="4">
        <v>300</v>
      </c>
      <c r="K142" s="60"/>
      <c r="L142" s="60"/>
    </row>
    <row r="143" spans="1:12" s="3" customFormat="1" ht="13.5" customHeight="1">
      <c r="A143" s="481" t="s">
        <v>2141</v>
      </c>
      <c r="B143" s="482"/>
      <c r="C143" s="482"/>
      <c r="D143" s="482"/>
      <c r="E143" s="482"/>
      <c r="F143" s="482"/>
      <c r="G143" s="482"/>
      <c r="H143" s="482"/>
      <c r="I143" s="564"/>
      <c r="J143" s="4">
        <v>301</v>
      </c>
      <c r="K143" s="60"/>
      <c r="L143" s="60"/>
    </row>
    <row r="144" spans="1:12" s="3" customFormat="1" ht="13.5" customHeight="1">
      <c r="A144" s="519" t="s">
        <v>1695</v>
      </c>
      <c r="B144" s="520"/>
      <c r="C144" s="520"/>
      <c r="D144" s="520"/>
      <c r="E144" s="520"/>
      <c r="F144" s="520"/>
      <c r="G144" s="520"/>
      <c r="H144" s="520"/>
      <c r="I144" s="580"/>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2:I12"/>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1943</v>
      </c>
      <c r="B1" s="273"/>
      <c r="C1" s="107" t="s">
        <v>842</v>
      </c>
      <c r="D1" s="104" t="s">
        <v>1016</v>
      </c>
      <c r="E1" s="104" t="s">
        <v>154</v>
      </c>
      <c r="F1" s="125" t="s">
        <v>987</v>
      </c>
      <c r="G1" s="104" t="s">
        <v>840</v>
      </c>
      <c r="H1" s="125" t="s">
        <v>839</v>
      </c>
      <c r="I1" s="104" t="s">
        <v>1069</v>
      </c>
      <c r="J1" s="105"/>
      <c r="K1" s="3"/>
      <c r="L1" s="3"/>
      <c r="Q1" s="33">
        <f>IF(OR(MIN(K9:L55)&lt;0,MAX(K9:L55)&gt;0),1,0)</f>
        <v>0</v>
      </c>
      <c r="R1" s="207" t="s">
        <v>2473</v>
      </c>
    </row>
    <row r="2" spans="1:18" s="3" customFormat="1" ht="19.5" customHeight="1" thickBot="1">
      <c r="A2" s="274"/>
      <c r="B2" s="275"/>
      <c r="C2" s="108" t="s">
        <v>1079</v>
      </c>
      <c r="D2" s="109" t="s">
        <v>915</v>
      </c>
      <c r="E2" s="109" t="s">
        <v>1161</v>
      </c>
      <c r="F2" s="109" t="s">
        <v>828</v>
      </c>
      <c r="G2" s="109" t="s">
        <v>982</v>
      </c>
      <c r="H2" s="109" t="s">
        <v>902</v>
      </c>
      <c r="I2" s="110" t="s">
        <v>845</v>
      </c>
      <c r="J2" s="106"/>
      <c r="Q2" s="33">
        <f>IF(OR(MIN(K9:K55)&lt;0,MAX(K9:K55)&gt;0),1,0)</f>
        <v>0</v>
      </c>
      <c r="R2" s="207" t="s">
        <v>2317</v>
      </c>
    </row>
    <row r="3" spans="1:18" s="3" customFormat="1" ht="19.5" customHeight="1">
      <c r="A3" s="581" t="s">
        <v>2389</v>
      </c>
      <c r="B3" s="582"/>
      <c r="C3" s="582"/>
      <c r="D3" s="582"/>
      <c r="E3" s="582"/>
      <c r="F3" s="582"/>
      <c r="G3" s="582"/>
      <c r="H3" s="582"/>
      <c r="I3" s="582"/>
      <c r="J3" s="582"/>
      <c r="K3" s="593"/>
      <c r="L3" s="509" t="s">
        <v>1664</v>
      </c>
      <c r="Q3" s="33">
        <f>IF(OR(MIN(L9:L55)&lt;0,MAX(L9:L55)&gt;0),1,0)</f>
        <v>0</v>
      </c>
      <c r="R3" s="207" t="s">
        <v>2610</v>
      </c>
    </row>
    <row r="4" spans="1:12" s="3" customFormat="1" ht="19.5" customHeight="1" thickBot="1">
      <c r="A4" s="584" t="str">
        <f>"u razdoblju "&amp;IF(Opci!E5&lt;&gt;"",TEXT(Opci!E5,"DD.MM.YYYY."),"__.__.____.")&amp;" do "&amp;IF(Opci!H5&lt;&gt;"",TEXT(Opci!H5,"DD.MM.YYYY."),"__.__.____.")</f>
        <v>u razdoblju 01.01.2014. do 31.12.2014.</v>
      </c>
      <c r="B4" s="585"/>
      <c r="C4" s="585"/>
      <c r="D4" s="585"/>
      <c r="E4" s="585"/>
      <c r="F4" s="585"/>
      <c r="G4" s="585"/>
      <c r="H4" s="585"/>
      <c r="I4" s="585"/>
      <c r="J4" s="585"/>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54189804734; Vod i odvodnja Zgb županije</v>
      </c>
      <c r="B6" s="591"/>
      <c r="C6" s="591"/>
      <c r="D6" s="591"/>
      <c r="E6" s="591"/>
      <c r="F6" s="591"/>
      <c r="G6" s="591"/>
      <c r="H6" s="591"/>
      <c r="I6" s="591"/>
      <c r="J6" s="591"/>
      <c r="K6" s="591"/>
      <c r="L6" s="592"/>
    </row>
    <row r="7" spans="1:12" s="3" customFormat="1" ht="24.75" customHeight="1" thickBot="1">
      <c r="A7" s="562" t="s">
        <v>1420</v>
      </c>
      <c r="B7" s="562"/>
      <c r="C7" s="562"/>
      <c r="D7" s="562"/>
      <c r="E7" s="562"/>
      <c r="F7" s="562"/>
      <c r="G7" s="562"/>
      <c r="H7" s="562"/>
      <c r="I7" s="114" t="s">
        <v>1486</v>
      </c>
      <c r="J7" s="119" t="s">
        <v>1814</v>
      </c>
      <c r="K7" s="115" t="s">
        <v>1501</v>
      </c>
      <c r="L7" s="115" t="s">
        <v>1682</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2246</v>
      </c>
      <c r="B9" s="576"/>
      <c r="C9" s="576"/>
      <c r="D9" s="576"/>
      <c r="E9" s="576"/>
      <c r="F9" s="576"/>
      <c r="G9" s="576"/>
      <c r="H9" s="576"/>
      <c r="I9" s="586"/>
      <c r="J9" s="586"/>
      <c r="K9" s="586"/>
      <c r="L9" s="587"/>
    </row>
    <row r="10" spans="1:12" s="3" customFormat="1" ht="13.5" customHeight="1">
      <c r="A10" s="481" t="s">
        <v>1650</v>
      </c>
      <c r="B10" s="482"/>
      <c r="C10" s="482"/>
      <c r="D10" s="482"/>
      <c r="E10" s="482"/>
      <c r="F10" s="482"/>
      <c r="G10" s="482"/>
      <c r="H10" s="482"/>
      <c r="I10" s="4">
        <v>1</v>
      </c>
      <c r="J10" s="139"/>
      <c r="K10" s="53"/>
      <c r="L10" s="60"/>
    </row>
    <row r="11" spans="1:12" s="3" customFormat="1" ht="13.5" customHeight="1">
      <c r="A11" s="481" t="s">
        <v>1537</v>
      </c>
      <c r="B11" s="482"/>
      <c r="C11" s="482"/>
      <c r="D11" s="482"/>
      <c r="E11" s="482"/>
      <c r="F11" s="482"/>
      <c r="G11" s="482"/>
      <c r="H11" s="482"/>
      <c r="I11" s="4">
        <v>2</v>
      </c>
      <c r="J11" s="139"/>
      <c r="K11" s="53"/>
      <c r="L11" s="60"/>
    </row>
    <row r="12" spans="1:12" s="3" customFormat="1" ht="13.5" customHeight="1">
      <c r="A12" s="481" t="s">
        <v>2216</v>
      </c>
      <c r="B12" s="482"/>
      <c r="C12" s="482"/>
      <c r="D12" s="482"/>
      <c r="E12" s="482"/>
      <c r="F12" s="482"/>
      <c r="G12" s="482"/>
      <c r="H12" s="482"/>
      <c r="I12" s="4">
        <v>3</v>
      </c>
      <c r="J12" s="139"/>
      <c r="K12" s="53"/>
      <c r="L12" s="60"/>
    </row>
    <row r="13" spans="1:12" s="3" customFormat="1" ht="13.5" customHeight="1">
      <c r="A13" s="481" t="s">
        <v>2323</v>
      </c>
      <c r="B13" s="482"/>
      <c r="C13" s="482"/>
      <c r="D13" s="482"/>
      <c r="E13" s="482"/>
      <c r="F13" s="482"/>
      <c r="G13" s="482"/>
      <c r="H13" s="482"/>
      <c r="I13" s="4">
        <v>4</v>
      </c>
      <c r="J13" s="139"/>
      <c r="K13" s="53"/>
      <c r="L13" s="60"/>
    </row>
    <row r="14" spans="1:12" s="3" customFormat="1" ht="13.5" customHeight="1">
      <c r="A14" s="481" t="s">
        <v>1625</v>
      </c>
      <c r="B14" s="482"/>
      <c r="C14" s="482"/>
      <c r="D14" s="482"/>
      <c r="E14" s="482"/>
      <c r="F14" s="482"/>
      <c r="G14" s="482"/>
      <c r="H14" s="482"/>
      <c r="I14" s="4">
        <v>5</v>
      </c>
      <c r="J14" s="139"/>
      <c r="K14" s="53"/>
      <c r="L14" s="60"/>
    </row>
    <row r="15" spans="1:12" s="3" customFormat="1" ht="13.5" customHeight="1">
      <c r="A15" s="481" t="s">
        <v>2258</v>
      </c>
      <c r="B15" s="482"/>
      <c r="C15" s="482"/>
      <c r="D15" s="482"/>
      <c r="E15" s="482"/>
      <c r="F15" s="482"/>
      <c r="G15" s="482"/>
      <c r="H15" s="482"/>
      <c r="I15" s="4">
        <v>6</v>
      </c>
      <c r="J15" s="139"/>
      <c r="K15" s="53"/>
      <c r="L15" s="60"/>
    </row>
    <row r="16" spans="1:12" s="3" customFormat="1" ht="13.5" customHeight="1">
      <c r="A16" s="503" t="s">
        <v>2608</v>
      </c>
      <c r="B16" s="504"/>
      <c r="C16" s="504"/>
      <c r="D16" s="504"/>
      <c r="E16" s="504"/>
      <c r="F16" s="504"/>
      <c r="G16" s="504"/>
      <c r="H16" s="504"/>
      <c r="I16" s="4">
        <v>7</v>
      </c>
      <c r="J16" s="139"/>
      <c r="K16" s="54">
        <f>SUM(K10:K15)</f>
        <v>0</v>
      </c>
      <c r="L16" s="59">
        <f>SUM(L10:L15)</f>
        <v>0</v>
      </c>
    </row>
    <row r="17" spans="1:12" s="3" customFormat="1" ht="13.5" customHeight="1">
      <c r="A17" s="481" t="s">
        <v>2215</v>
      </c>
      <c r="B17" s="482"/>
      <c r="C17" s="482"/>
      <c r="D17" s="482"/>
      <c r="E17" s="482"/>
      <c r="F17" s="482"/>
      <c r="G17" s="482"/>
      <c r="H17" s="482"/>
      <c r="I17" s="4">
        <v>8</v>
      </c>
      <c r="J17" s="139"/>
      <c r="K17" s="53"/>
      <c r="L17" s="60"/>
    </row>
    <row r="18" spans="1:12" s="3" customFormat="1" ht="13.5" customHeight="1">
      <c r="A18" s="481" t="s">
        <v>2322</v>
      </c>
      <c r="B18" s="482"/>
      <c r="C18" s="482"/>
      <c r="D18" s="482"/>
      <c r="E18" s="482"/>
      <c r="F18" s="482"/>
      <c r="G18" s="482"/>
      <c r="H18" s="482"/>
      <c r="I18" s="4">
        <v>9</v>
      </c>
      <c r="J18" s="139"/>
      <c r="K18" s="53"/>
      <c r="L18" s="60"/>
    </row>
    <row r="19" spans="1:12" s="3" customFormat="1" ht="13.5" customHeight="1">
      <c r="A19" s="481" t="s">
        <v>1983</v>
      </c>
      <c r="B19" s="482"/>
      <c r="C19" s="482"/>
      <c r="D19" s="482"/>
      <c r="E19" s="482"/>
      <c r="F19" s="482"/>
      <c r="G19" s="482"/>
      <c r="H19" s="482"/>
      <c r="I19" s="4">
        <v>10</v>
      </c>
      <c r="J19" s="139"/>
      <c r="K19" s="53"/>
      <c r="L19" s="60"/>
    </row>
    <row r="20" spans="1:12" s="3" customFormat="1" ht="13.5" customHeight="1">
      <c r="A20" s="481" t="s">
        <v>2257</v>
      </c>
      <c r="B20" s="482"/>
      <c r="C20" s="482"/>
      <c r="D20" s="482"/>
      <c r="E20" s="482"/>
      <c r="F20" s="482"/>
      <c r="G20" s="482"/>
      <c r="H20" s="482"/>
      <c r="I20" s="4">
        <v>11</v>
      </c>
      <c r="J20" s="139"/>
      <c r="K20" s="53"/>
      <c r="L20" s="60"/>
    </row>
    <row r="21" spans="1:12" s="3" customFormat="1" ht="13.5" customHeight="1">
      <c r="A21" s="503" t="s">
        <v>2612</v>
      </c>
      <c r="B21" s="504"/>
      <c r="C21" s="504"/>
      <c r="D21" s="504"/>
      <c r="E21" s="504"/>
      <c r="F21" s="504"/>
      <c r="G21" s="504"/>
      <c r="H21" s="504"/>
      <c r="I21" s="4">
        <v>12</v>
      </c>
      <c r="J21" s="139"/>
      <c r="K21" s="54">
        <f>SUM(K17:K20)</f>
        <v>0</v>
      </c>
      <c r="L21" s="59">
        <f>SUM(L17:L20)</f>
        <v>0</v>
      </c>
    </row>
    <row r="22" spans="1:12" s="3" customFormat="1" ht="24.75" customHeight="1">
      <c r="A22" s="503" t="s">
        <v>2619</v>
      </c>
      <c r="B22" s="504"/>
      <c r="C22" s="504"/>
      <c r="D22" s="504"/>
      <c r="E22" s="504"/>
      <c r="F22" s="504"/>
      <c r="G22" s="504"/>
      <c r="H22" s="504"/>
      <c r="I22" s="4">
        <v>13</v>
      </c>
      <c r="J22" s="139"/>
      <c r="K22" s="54">
        <f>IF(K16&gt;K21,K16-K21,0)</f>
        <v>0</v>
      </c>
      <c r="L22" s="59">
        <f>IF(L16&gt;L21,L16-L21,0)</f>
        <v>0</v>
      </c>
    </row>
    <row r="23" spans="1:12" s="3" customFormat="1" ht="24.75" customHeight="1">
      <c r="A23" s="503" t="s">
        <v>2620</v>
      </c>
      <c r="B23" s="504"/>
      <c r="C23" s="504"/>
      <c r="D23" s="504"/>
      <c r="E23" s="504"/>
      <c r="F23" s="504"/>
      <c r="G23" s="504"/>
      <c r="H23" s="504"/>
      <c r="I23" s="4">
        <v>14</v>
      </c>
      <c r="J23" s="139"/>
      <c r="K23" s="54">
        <f>IF(K21&gt;K16,K21-K16,0)</f>
        <v>0</v>
      </c>
      <c r="L23" s="59">
        <f>IF(L21&gt;L16,L21-L16,0)</f>
        <v>0</v>
      </c>
    </row>
    <row r="24" spans="1:12" s="3" customFormat="1" ht="15" customHeight="1">
      <c r="A24" s="575" t="s">
        <v>2325</v>
      </c>
      <c r="B24" s="576"/>
      <c r="C24" s="576"/>
      <c r="D24" s="576"/>
      <c r="E24" s="576"/>
      <c r="F24" s="576"/>
      <c r="G24" s="576"/>
      <c r="H24" s="576"/>
      <c r="I24" s="586"/>
      <c r="J24" s="586"/>
      <c r="K24" s="586"/>
      <c r="L24" s="587"/>
    </row>
    <row r="25" spans="1:12" s="3" customFormat="1" ht="13.5" customHeight="1">
      <c r="A25" s="481" t="s">
        <v>2645</v>
      </c>
      <c r="B25" s="482"/>
      <c r="C25" s="482"/>
      <c r="D25" s="482"/>
      <c r="E25" s="482"/>
      <c r="F25" s="482"/>
      <c r="G25" s="482"/>
      <c r="H25" s="482"/>
      <c r="I25" s="4">
        <v>15</v>
      </c>
      <c r="J25" s="139"/>
      <c r="K25" s="53"/>
      <c r="L25" s="60"/>
    </row>
    <row r="26" spans="1:12" s="3" customFormat="1" ht="13.5" customHeight="1">
      <c r="A26" s="481" t="s">
        <v>2577</v>
      </c>
      <c r="B26" s="482"/>
      <c r="C26" s="482"/>
      <c r="D26" s="482"/>
      <c r="E26" s="482"/>
      <c r="F26" s="482"/>
      <c r="G26" s="482"/>
      <c r="H26" s="482"/>
      <c r="I26" s="4">
        <v>16</v>
      </c>
      <c r="J26" s="139"/>
      <c r="K26" s="53"/>
      <c r="L26" s="60"/>
    </row>
    <row r="27" spans="1:12" s="3" customFormat="1" ht="13.5" customHeight="1">
      <c r="A27" s="481" t="s">
        <v>2162</v>
      </c>
      <c r="B27" s="482"/>
      <c r="C27" s="482"/>
      <c r="D27" s="482"/>
      <c r="E27" s="482"/>
      <c r="F27" s="482"/>
      <c r="G27" s="482"/>
      <c r="H27" s="482"/>
      <c r="I27" s="4">
        <v>17</v>
      </c>
      <c r="J27" s="139"/>
      <c r="K27" s="53"/>
      <c r="L27" s="60"/>
    </row>
    <row r="28" spans="1:12" s="3" customFormat="1" ht="13.5" customHeight="1">
      <c r="A28" s="481" t="s">
        <v>2198</v>
      </c>
      <c r="B28" s="482"/>
      <c r="C28" s="482"/>
      <c r="D28" s="482"/>
      <c r="E28" s="482"/>
      <c r="F28" s="482"/>
      <c r="G28" s="482"/>
      <c r="H28" s="482"/>
      <c r="I28" s="4">
        <v>18</v>
      </c>
      <c r="J28" s="139"/>
      <c r="K28" s="53"/>
      <c r="L28" s="60"/>
    </row>
    <row r="29" spans="1:12" s="3" customFormat="1" ht="13.5" customHeight="1">
      <c r="A29" s="481" t="s">
        <v>2501</v>
      </c>
      <c r="B29" s="482"/>
      <c r="C29" s="482"/>
      <c r="D29" s="482"/>
      <c r="E29" s="482"/>
      <c r="F29" s="482"/>
      <c r="G29" s="482"/>
      <c r="H29" s="482"/>
      <c r="I29" s="4">
        <v>19</v>
      </c>
      <c r="J29" s="139"/>
      <c r="K29" s="53"/>
      <c r="L29" s="60"/>
    </row>
    <row r="30" spans="1:12" s="3" customFormat="1" ht="13.5" customHeight="1">
      <c r="A30" s="503" t="s">
        <v>2587</v>
      </c>
      <c r="B30" s="504"/>
      <c r="C30" s="504"/>
      <c r="D30" s="504"/>
      <c r="E30" s="504"/>
      <c r="F30" s="504"/>
      <c r="G30" s="504"/>
      <c r="H30" s="504"/>
      <c r="I30" s="4">
        <v>20</v>
      </c>
      <c r="J30" s="139"/>
      <c r="K30" s="54">
        <f>SUM(K25:K29)</f>
        <v>0</v>
      </c>
      <c r="L30" s="59">
        <f>SUM(L25:L29)</f>
        <v>0</v>
      </c>
    </row>
    <row r="31" spans="1:12" s="3" customFormat="1" ht="13.5" customHeight="1">
      <c r="A31" s="481" t="s">
        <v>2629</v>
      </c>
      <c r="B31" s="482"/>
      <c r="C31" s="482"/>
      <c r="D31" s="482"/>
      <c r="E31" s="482"/>
      <c r="F31" s="482"/>
      <c r="G31" s="482"/>
      <c r="H31" s="482"/>
      <c r="I31" s="4">
        <v>21</v>
      </c>
      <c r="J31" s="139"/>
      <c r="K31" s="53"/>
      <c r="L31" s="60"/>
    </row>
    <row r="32" spans="1:12" s="3" customFormat="1" ht="13.5" customHeight="1">
      <c r="A32" s="481" t="s">
        <v>2663</v>
      </c>
      <c r="B32" s="482"/>
      <c r="C32" s="482"/>
      <c r="D32" s="482"/>
      <c r="E32" s="482"/>
      <c r="F32" s="482"/>
      <c r="G32" s="482"/>
      <c r="H32" s="482"/>
      <c r="I32" s="4">
        <v>22</v>
      </c>
      <c r="J32" s="139"/>
      <c r="K32" s="53"/>
      <c r="L32" s="60"/>
    </row>
    <row r="33" spans="1:12" s="3" customFormat="1" ht="13.5" customHeight="1">
      <c r="A33" s="481" t="s">
        <v>2485</v>
      </c>
      <c r="B33" s="482"/>
      <c r="C33" s="482"/>
      <c r="D33" s="482"/>
      <c r="E33" s="482"/>
      <c r="F33" s="482"/>
      <c r="G33" s="482"/>
      <c r="H33" s="482"/>
      <c r="I33" s="4">
        <v>23</v>
      </c>
      <c r="J33" s="139"/>
      <c r="K33" s="53"/>
      <c r="L33" s="60"/>
    </row>
    <row r="34" spans="1:12" s="3" customFormat="1" ht="13.5" customHeight="1">
      <c r="A34" s="503" t="s">
        <v>2572</v>
      </c>
      <c r="B34" s="504"/>
      <c r="C34" s="504"/>
      <c r="D34" s="504"/>
      <c r="E34" s="504"/>
      <c r="F34" s="504"/>
      <c r="G34" s="504"/>
      <c r="H34" s="504"/>
      <c r="I34" s="4">
        <v>24</v>
      </c>
      <c r="J34" s="139"/>
      <c r="K34" s="54">
        <f>SUM(K31:K33)</f>
        <v>0</v>
      </c>
      <c r="L34" s="59">
        <f>SUM(L31:L33)</f>
        <v>0</v>
      </c>
    </row>
    <row r="35" spans="1:12" s="3" customFormat="1" ht="24.75" customHeight="1">
      <c r="A35" s="503" t="s">
        <v>2653</v>
      </c>
      <c r="B35" s="504"/>
      <c r="C35" s="504"/>
      <c r="D35" s="504"/>
      <c r="E35" s="504"/>
      <c r="F35" s="504"/>
      <c r="G35" s="504"/>
      <c r="H35" s="504"/>
      <c r="I35" s="4">
        <v>25</v>
      </c>
      <c r="J35" s="139"/>
      <c r="K35" s="54">
        <f>IF(K30&gt;K34,K30-K34,0)</f>
        <v>0</v>
      </c>
      <c r="L35" s="59">
        <f>IF(L30&gt;L34,L30-L34,0)</f>
        <v>0</v>
      </c>
    </row>
    <row r="36" spans="1:12" s="3" customFormat="1" ht="24.75" customHeight="1">
      <c r="A36" s="503" t="s">
        <v>2655</v>
      </c>
      <c r="B36" s="504"/>
      <c r="C36" s="504"/>
      <c r="D36" s="504"/>
      <c r="E36" s="504"/>
      <c r="F36" s="504"/>
      <c r="G36" s="504"/>
      <c r="H36" s="504"/>
      <c r="I36" s="4">
        <v>26</v>
      </c>
      <c r="J36" s="139"/>
      <c r="K36" s="54">
        <f>IF(K34&gt;K30,K34-K30,0)</f>
        <v>0</v>
      </c>
      <c r="L36" s="59">
        <f>IF(L34&gt;L30,L34-L30,0)</f>
        <v>0</v>
      </c>
    </row>
    <row r="37" spans="1:12" s="3" customFormat="1" ht="15" customHeight="1">
      <c r="A37" s="575" t="s">
        <v>2300</v>
      </c>
      <c r="B37" s="576"/>
      <c r="C37" s="576"/>
      <c r="D37" s="576"/>
      <c r="E37" s="576"/>
      <c r="F37" s="576"/>
      <c r="G37" s="576"/>
      <c r="H37" s="576"/>
      <c r="I37" s="586"/>
      <c r="J37" s="586"/>
      <c r="K37" s="586"/>
      <c r="L37" s="587"/>
    </row>
    <row r="38" spans="1:12" s="3" customFormat="1" ht="13.5" customHeight="1">
      <c r="A38" s="481" t="s">
        <v>2667</v>
      </c>
      <c r="B38" s="482"/>
      <c r="C38" s="482"/>
      <c r="D38" s="482"/>
      <c r="E38" s="482"/>
      <c r="F38" s="482"/>
      <c r="G38" s="482"/>
      <c r="H38" s="482"/>
      <c r="I38" s="4">
        <v>27</v>
      </c>
      <c r="J38" s="139"/>
      <c r="K38" s="53"/>
      <c r="L38" s="60"/>
    </row>
    <row r="39" spans="1:12" s="3" customFormat="1" ht="13.5" customHeight="1">
      <c r="A39" s="481" t="s">
        <v>2652</v>
      </c>
      <c r="B39" s="482"/>
      <c r="C39" s="482"/>
      <c r="D39" s="482"/>
      <c r="E39" s="482"/>
      <c r="F39" s="482"/>
      <c r="G39" s="482"/>
      <c r="H39" s="482"/>
      <c r="I39" s="4">
        <v>28</v>
      </c>
      <c r="J39" s="139"/>
      <c r="K39" s="53"/>
      <c r="L39" s="60"/>
    </row>
    <row r="40" spans="1:12" s="3" customFormat="1" ht="13.5" customHeight="1">
      <c r="A40" s="481" t="s">
        <v>2031</v>
      </c>
      <c r="B40" s="482"/>
      <c r="C40" s="482"/>
      <c r="D40" s="482"/>
      <c r="E40" s="482"/>
      <c r="F40" s="482"/>
      <c r="G40" s="482"/>
      <c r="H40" s="482"/>
      <c r="I40" s="4">
        <v>29</v>
      </c>
      <c r="J40" s="139"/>
      <c r="K40" s="53"/>
      <c r="L40" s="60"/>
    </row>
    <row r="41" spans="1:12" s="3" customFormat="1" ht="13.5" customHeight="1">
      <c r="A41" s="503" t="s">
        <v>2562</v>
      </c>
      <c r="B41" s="504"/>
      <c r="C41" s="504"/>
      <c r="D41" s="504"/>
      <c r="E41" s="504"/>
      <c r="F41" s="504"/>
      <c r="G41" s="504"/>
      <c r="H41" s="504"/>
      <c r="I41" s="4">
        <v>30</v>
      </c>
      <c r="J41" s="139"/>
      <c r="K41" s="54">
        <f>SUM(K38:K40)</f>
        <v>0</v>
      </c>
      <c r="L41" s="59">
        <f>SUM(L38:L40)</f>
        <v>0</v>
      </c>
    </row>
    <row r="42" spans="1:12" s="3" customFormat="1" ht="13.5" customHeight="1">
      <c r="A42" s="481" t="s">
        <v>2523</v>
      </c>
      <c r="B42" s="482"/>
      <c r="C42" s="482"/>
      <c r="D42" s="482"/>
      <c r="E42" s="482"/>
      <c r="F42" s="482"/>
      <c r="G42" s="482"/>
      <c r="H42" s="482"/>
      <c r="I42" s="4">
        <v>31</v>
      </c>
      <c r="J42" s="139"/>
      <c r="K42" s="53"/>
      <c r="L42" s="60"/>
    </row>
    <row r="43" spans="1:12" s="3" customFormat="1" ht="13.5" customHeight="1">
      <c r="A43" s="481" t="s">
        <v>2308</v>
      </c>
      <c r="B43" s="482"/>
      <c r="C43" s="482"/>
      <c r="D43" s="482"/>
      <c r="E43" s="482"/>
      <c r="F43" s="482"/>
      <c r="G43" s="482"/>
      <c r="H43" s="482"/>
      <c r="I43" s="4">
        <v>32</v>
      </c>
      <c r="J43" s="139"/>
      <c r="K43" s="53"/>
      <c r="L43" s="60"/>
    </row>
    <row r="44" spans="1:12" s="3" customFormat="1" ht="13.5" customHeight="1">
      <c r="A44" s="481" t="s">
        <v>2309</v>
      </c>
      <c r="B44" s="482"/>
      <c r="C44" s="482"/>
      <c r="D44" s="482"/>
      <c r="E44" s="482"/>
      <c r="F44" s="482"/>
      <c r="G44" s="482"/>
      <c r="H44" s="482"/>
      <c r="I44" s="4">
        <v>33</v>
      </c>
      <c r="J44" s="139"/>
      <c r="K44" s="53"/>
      <c r="L44" s="60"/>
    </row>
    <row r="45" spans="1:12" s="3" customFormat="1" ht="13.5" customHeight="1">
      <c r="A45" s="481" t="s">
        <v>2387</v>
      </c>
      <c r="B45" s="482"/>
      <c r="C45" s="482"/>
      <c r="D45" s="482"/>
      <c r="E45" s="482"/>
      <c r="F45" s="482"/>
      <c r="G45" s="482"/>
      <c r="H45" s="482"/>
      <c r="I45" s="4">
        <v>34</v>
      </c>
      <c r="J45" s="139"/>
      <c r="K45" s="53"/>
      <c r="L45" s="60"/>
    </row>
    <row r="46" spans="1:12" s="3" customFormat="1" ht="13.5" customHeight="1">
      <c r="A46" s="481" t="s">
        <v>2460</v>
      </c>
      <c r="B46" s="482"/>
      <c r="C46" s="482"/>
      <c r="D46" s="482"/>
      <c r="E46" s="482"/>
      <c r="F46" s="482"/>
      <c r="G46" s="482"/>
      <c r="H46" s="482"/>
      <c r="I46" s="4">
        <v>35</v>
      </c>
      <c r="J46" s="139"/>
      <c r="K46" s="53"/>
      <c r="L46" s="60"/>
    </row>
    <row r="47" spans="1:12" s="3" customFormat="1" ht="13.5" customHeight="1">
      <c r="A47" s="503" t="s">
        <v>2564</v>
      </c>
      <c r="B47" s="504"/>
      <c r="C47" s="504"/>
      <c r="D47" s="504"/>
      <c r="E47" s="504"/>
      <c r="F47" s="504"/>
      <c r="G47" s="504"/>
      <c r="H47" s="504"/>
      <c r="I47" s="4">
        <v>36</v>
      </c>
      <c r="J47" s="139"/>
      <c r="K47" s="54">
        <f>SUM(K42:K46)</f>
        <v>0</v>
      </c>
      <c r="L47" s="59">
        <f>SUM(L42:L46)</f>
        <v>0</v>
      </c>
    </row>
    <row r="48" spans="1:12" s="3" customFormat="1" ht="24.75" customHeight="1">
      <c r="A48" s="503" t="s">
        <v>2636</v>
      </c>
      <c r="B48" s="504"/>
      <c r="C48" s="504"/>
      <c r="D48" s="504"/>
      <c r="E48" s="504"/>
      <c r="F48" s="504"/>
      <c r="G48" s="504"/>
      <c r="H48" s="504"/>
      <c r="I48" s="4">
        <v>37</v>
      </c>
      <c r="J48" s="139"/>
      <c r="K48" s="54">
        <f>IF(K41&gt;K47,K41-K47,0)</f>
        <v>0</v>
      </c>
      <c r="L48" s="59">
        <f>IF(L41&gt;L47,L41-L47,0)</f>
        <v>0</v>
      </c>
    </row>
    <row r="49" spans="1:12" s="3" customFormat="1" ht="24.75" customHeight="1">
      <c r="A49" s="503" t="s">
        <v>2638</v>
      </c>
      <c r="B49" s="504"/>
      <c r="C49" s="504"/>
      <c r="D49" s="504"/>
      <c r="E49" s="504"/>
      <c r="F49" s="504"/>
      <c r="G49" s="504"/>
      <c r="H49" s="504"/>
      <c r="I49" s="4">
        <v>38</v>
      </c>
      <c r="J49" s="139"/>
      <c r="K49" s="54">
        <f>IF(K47&gt;K41,K47-K41,0)</f>
        <v>0</v>
      </c>
      <c r="L49" s="59">
        <f>IF(L47&gt;L41,L47-L41,0)</f>
        <v>0</v>
      </c>
    </row>
    <row r="50" spans="1:12" s="3" customFormat="1" ht="13.5" customHeight="1">
      <c r="A50" s="481" t="s">
        <v>2582</v>
      </c>
      <c r="B50" s="482"/>
      <c r="C50" s="482"/>
      <c r="D50" s="482"/>
      <c r="E50" s="482"/>
      <c r="F50" s="482"/>
      <c r="G50" s="482"/>
      <c r="H50" s="482"/>
      <c r="I50" s="4">
        <v>39</v>
      </c>
      <c r="J50" s="139"/>
      <c r="K50" s="54">
        <f>IF(K22-K23+K35-K36+K48-K49&gt;0,K22-K23+K35-K36+K48-K49,0)</f>
        <v>0</v>
      </c>
      <c r="L50" s="59">
        <f>IF(L22-L23+L35-L36+L48-L49&gt;0,L22-L23+L35-L36+L48-L49,0)</f>
        <v>0</v>
      </c>
    </row>
    <row r="51" spans="1:12" s="3" customFormat="1" ht="13.5" customHeight="1">
      <c r="A51" s="481" t="s">
        <v>2584</v>
      </c>
      <c r="B51" s="482"/>
      <c r="C51" s="482"/>
      <c r="D51" s="482"/>
      <c r="E51" s="482"/>
      <c r="F51" s="482"/>
      <c r="G51" s="482"/>
      <c r="H51" s="482"/>
      <c r="I51" s="4">
        <v>40</v>
      </c>
      <c r="J51" s="139"/>
      <c r="K51" s="54">
        <f>IF(K23-K22+K36-K35+K49-K48&gt;0,K23-K22+K36-K35+K49-K48,0)</f>
        <v>0</v>
      </c>
      <c r="L51" s="59">
        <f>IF(L23-L22+L36-L35+L49-L48&gt;0,L23-L22+L36-L35+L49-L48,0)</f>
        <v>0</v>
      </c>
    </row>
    <row r="52" spans="1:12" s="3" customFormat="1" ht="13.5" customHeight="1">
      <c r="A52" s="481" t="s">
        <v>2403</v>
      </c>
      <c r="B52" s="482"/>
      <c r="C52" s="482"/>
      <c r="D52" s="482"/>
      <c r="E52" s="482"/>
      <c r="F52" s="482"/>
      <c r="G52" s="482"/>
      <c r="H52" s="482"/>
      <c r="I52" s="4">
        <v>41</v>
      </c>
      <c r="J52" s="139"/>
      <c r="K52" s="53"/>
      <c r="L52" s="60"/>
    </row>
    <row r="53" spans="1:12" s="3" customFormat="1" ht="13.5" customHeight="1">
      <c r="A53" s="481" t="s">
        <v>2302</v>
      </c>
      <c r="B53" s="482"/>
      <c r="C53" s="482"/>
      <c r="D53" s="482"/>
      <c r="E53" s="482"/>
      <c r="F53" s="482"/>
      <c r="G53" s="482"/>
      <c r="H53" s="482"/>
      <c r="I53" s="4">
        <v>42</v>
      </c>
      <c r="J53" s="139"/>
      <c r="K53" s="53"/>
      <c r="L53" s="60"/>
    </row>
    <row r="54" spans="1:12" s="3" customFormat="1" ht="13.5" customHeight="1">
      <c r="A54" s="481" t="s">
        <v>2288</v>
      </c>
      <c r="B54" s="482"/>
      <c r="C54" s="482"/>
      <c r="D54" s="482"/>
      <c r="E54" s="482"/>
      <c r="F54" s="482"/>
      <c r="G54" s="482"/>
      <c r="H54" s="482"/>
      <c r="I54" s="4">
        <v>43</v>
      </c>
      <c r="J54" s="139"/>
      <c r="K54" s="53"/>
      <c r="L54" s="60"/>
    </row>
    <row r="55" spans="1:12" s="3" customFormat="1" ht="13.5" customHeight="1">
      <c r="A55" s="588" t="s">
        <v>2374</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1943</v>
      </c>
      <c r="B1" s="273"/>
      <c r="C1" s="107" t="s">
        <v>842</v>
      </c>
      <c r="D1" s="104" t="s">
        <v>1016</v>
      </c>
      <c r="E1" s="104" t="s">
        <v>154</v>
      </c>
      <c r="F1" s="125" t="s">
        <v>987</v>
      </c>
      <c r="G1" s="104" t="s">
        <v>840</v>
      </c>
      <c r="H1" s="125" t="s">
        <v>839</v>
      </c>
      <c r="I1" s="104" t="s">
        <v>1069</v>
      </c>
      <c r="J1" s="105"/>
      <c r="K1" s="3"/>
      <c r="L1" s="3"/>
      <c r="Q1" s="3">
        <f>IF(OR(MIN(K9:L56)&lt;0,MAX(K9:L56)&gt;0),1,0)</f>
        <v>0</v>
      </c>
      <c r="R1" s="207" t="s">
        <v>2473</v>
      </c>
    </row>
    <row r="2" spans="1:18" s="3" customFormat="1" ht="19.5" customHeight="1" thickBot="1">
      <c r="A2" s="274"/>
      <c r="B2" s="275"/>
      <c r="C2" s="108" t="s">
        <v>1079</v>
      </c>
      <c r="D2" s="109" t="s">
        <v>915</v>
      </c>
      <c r="E2" s="109" t="s">
        <v>1161</v>
      </c>
      <c r="F2" s="109" t="s">
        <v>828</v>
      </c>
      <c r="G2" s="109" t="s">
        <v>982</v>
      </c>
      <c r="H2" s="109" t="s">
        <v>902</v>
      </c>
      <c r="I2" s="110" t="s">
        <v>845</v>
      </c>
      <c r="J2" s="106"/>
      <c r="Q2" s="33">
        <f>IF(OR(MIN(K9:K56)&lt;0,MAX(K9:K56)&gt;0),1,0)</f>
        <v>0</v>
      </c>
      <c r="R2" s="207" t="s">
        <v>2317</v>
      </c>
    </row>
    <row r="3" spans="1:18" s="3" customFormat="1" ht="19.5" customHeight="1">
      <c r="A3" s="581" t="s">
        <v>2365</v>
      </c>
      <c r="B3" s="582"/>
      <c r="C3" s="582"/>
      <c r="D3" s="582"/>
      <c r="E3" s="582"/>
      <c r="F3" s="582"/>
      <c r="G3" s="582"/>
      <c r="H3" s="582"/>
      <c r="I3" s="582"/>
      <c r="J3" s="582"/>
      <c r="K3" s="583"/>
      <c r="L3" s="509" t="s">
        <v>1663</v>
      </c>
      <c r="Q3" s="33">
        <f>IF(OR(MIN(L9:L56)&lt;0,MAX(L9:L56)&gt;0),1,0)</f>
        <v>0</v>
      </c>
      <c r="R3" s="207" t="s">
        <v>2610</v>
      </c>
    </row>
    <row r="4" spans="1:12" s="3" customFormat="1" ht="19.5" customHeight="1" thickBot="1">
      <c r="A4" s="584" t="str">
        <f>"u razdoblju "&amp;IF(Opci!E5&lt;&gt;"",TEXT(Opci!E5,"DD.MM.YYYY."),"__.__.____.")&amp;" do "&amp;IF(Opci!H5&lt;&gt;"",TEXT(Opci!H5,"DD.MM.YYYY."),"__.__.____.")</f>
        <v>u razdoblju 01.01.2014. do 31.12.2014.</v>
      </c>
      <c r="B4" s="585"/>
      <c r="C4" s="585"/>
      <c r="D4" s="585"/>
      <c r="E4" s="585"/>
      <c r="F4" s="585"/>
      <c r="G4" s="585"/>
      <c r="H4" s="585"/>
      <c r="I4" s="585"/>
      <c r="J4" s="585"/>
      <c r="K4" s="583"/>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54189804734; Vod i odvodnja Zgb županije</v>
      </c>
      <c r="B6" s="591"/>
      <c r="C6" s="591"/>
      <c r="D6" s="591"/>
      <c r="E6" s="591"/>
      <c r="F6" s="591"/>
      <c r="G6" s="591"/>
      <c r="H6" s="591"/>
      <c r="I6" s="591"/>
      <c r="J6" s="591"/>
      <c r="K6" s="591"/>
      <c r="L6" s="592"/>
    </row>
    <row r="7" spans="1:12" s="3" customFormat="1" ht="24.75" customHeight="1" thickBot="1">
      <c r="A7" s="562" t="s">
        <v>1420</v>
      </c>
      <c r="B7" s="562"/>
      <c r="C7" s="562"/>
      <c r="D7" s="562"/>
      <c r="E7" s="562"/>
      <c r="F7" s="562"/>
      <c r="G7" s="562"/>
      <c r="H7" s="562"/>
      <c r="I7" s="114" t="s">
        <v>1486</v>
      </c>
      <c r="J7" s="119" t="s">
        <v>1814</v>
      </c>
      <c r="K7" s="115" t="s">
        <v>1501</v>
      </c>
      <c r="L7" s="115" t="s">
        <v>1682</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2246</v>
      </c>
      <c r="B9" s="576"/>
      <c r="C9" s="576"/>
      <c r="D9" s="576"/>
      <c r="E9" s="576"/>
      <c r="F9" s="576"/>
      <c r="G9" s="576"/>
      <c r="H9" s="576"/>
      <c r="I9" s="586"/>
      <c r="J9" s="586"/>
      <c r="K9" s="586"/>
      <c r="L9" s="587"/>
    </row>
    <row r="10" spans="1:12" s="3" customFormat="1" ht="13.5" customHeight="1">
      <c r="A10" s="481" t="s">
        <v>2187</v>
      </c>
      <c r="B10" s="482"/>
      <c r="C10" s="482"/>
      <c r="D10" s="482"/>
      <c r="E10" s="482"/>
      <c r="F10" s="482"/>
      <c r="G10" s="482"/>
      <c r="H10" s="482"/>
      <c r="I10" s="4">
        <v>1</v>
      </c>
      <c r="J10" s="139"/>
      <c r="K10" s="53"/>
      <c r="L10" s="60"/>
    </row>
    <row r="11" spans="1:12" s="3" customFormat="1" ht="13.5" customHeight="1">
      <c r="A11" s="481" t="s">
        <v>2534</v>
      </c>
      <c r="B11" s="482"/>
      <c r="C11" s="482"/>
      <c r="D11" s="482"/>
      <c r="E11" s="482"/>
      <c r="F11" s="482"/>
      <c r="G11" s="482"/>
      <c r="H11" s="482"/>
      <c r="I11" s="4">
        <v>2</v>
      </c>
      <c r="J11" s="139"/>
      <c r="K11" s="53"/>
      <c r="L11" s="60"/>
    </row>
    <row r="12" spans="1:12" s="3" customFormat="1" ht="13.5" customHeight="1">
      <c r="A12" s="481" t="s">
        <v>2459</v>
      </c>
      <c r="B12" s="482"/>
      <c r="C12" s="482"/>
      <c r="D12" s="482"/>
      <c r="E12" s="482"/>
      <c r="F12" s="482"/>
      <c r="G12" s="482"/>
      <c r="H12" s="482"/>
      <c r="I12" s="4">
        <v>3</v>
      </c>
      <c r="J12" s="139"/>
      <c r="K12" s="53"/>
      <c r="L12" s="60"/>
    </row>
    <row r="13" spans="1:12" s="3" customFormat="1" ht="13.5" customHeight="1">
      <c r="A13" s="481" t="s">
        <v>2385</v>
      </c>
      <c r="B13" s="482"/>
      <c r="C13" s="482"/>
      <c r="D13" s="482"/>
      <c r="E13" s="482"/>
      <c r="F13" s="482"/>
      <c r="G13" s="482"/>
      <c r="H13" s="482"/>
      <c r="I13" s="4">
        <v>4</v>
      </c>
      <c r="J13" s="139"/>
      <c r="K13" s="53"/>
      <c r="L13" s="60"/>
    </row>
    <row r="14" spans="1:12" s="3" customFormat="1" ht="13.5" customHeight="1">
      <c r="A14" s="481" t="s">
        <v>2146</v>
      </c>
      <c r="B14" s="482"/>
      <c r="C14" s="482"/>
      <c r="D14" s="482"/>
      <c r="E14" s="482"/>
      <c r="F14" s="482"/>
      <c r="G14" s="482"/>
      <c r="H14" s="482"/>
      <c r="I14" s="4">
        <v>5</v>
      </c>
      <c r="J14" s="139"/>
      <c r="K14" s="53"/>
      <c r="L14" s="60"/>
    </row>
    <row r="15" spans="1:12" s="3" customFormat="1" ht="13.5" customHeight="1">
      <c r="A15" s="503" t="s">
        <v>2546</v>
      </c>
      <c r="B15" s="504"/>
      <c r="C15" s="504"/>
      <c r="D15" s="504"/>
      <c r="E15" s="504"/>
      <c r="F15" s="504"/>
      <c r="G15" s="504"/>
      <c r="H15" s="504"/>
      <c r="I15" s="4">
        <v>6</v>
      </c>
      <c r="J15" s="139"/>
      <c r="K15" s="54">
        <f>SUM(K10:K14)</f>
        <v>0</v>
      </c>
      <c r="L15" s="59">
        <f>SUM(L10:L14)</f>
        <v>0</v>
      </c>
    </row>
    <row r="16" spans="1:12" s="3" customFormat="1" ht="13.5" customHeight="1">
      <c r="A16" s="481" t="s">
        <v>2213</v>
      </c>
      <c r="B16" s="482"/>
      <c r="C16" s="482"/>
      <c r="D16" s="482"/>
      <c r="E16" s="482"/>
      <c r="F16" s="482"/>
      <c r="G16" s="482"/>
      <c r="H16" s="482"/>
      <c r="I16" s="4">
        <v>7</v>
      </c>
      <c r="J16" s="139"/>
      <c r="K16" s="53"/>
      <c r="L16" s="60"/>
    </row>
    <row r="17" spans="1:12" s="3" customFormat="1" ht="13.5" customHeight="1">
      <c r="A17" s="481" t="s">
        <v>2214</v>
      </c>
      <c r="B17" s="482"/>
      <c r="C17" s="482"/>
      <c r="D17" s="482"/>
      <c r="E17" s="482"/>
      <c r="F17" s="482"/>
      <c r="G17" s="482"/>
      <c r="H17" s="482"/>
      <c r="I17" s="4">
        <v>8</v>
      </c>
      <c r="J17" s="139"/>
      <c r="K17" s="53"/>
      <c r="L17" s="60"/>
    </row>
    <row r="18" spans="1:12" s="3" customFormat="1" ht="13.5" customHeight="1">
      <c r="A18" s="481" t="s">
        <v>2447</v>
      </c>
      <c r="B18" s="482"/>
      <c r="C18" s="482"/>
      <c r="D18" s="482"/>
      <c r="E18" s="482"/>
      <c r="F18" s="482"/>
      <c r="G18" s="482"/>
      <c r="H18" s="482"/>
      <c r="I18" s="4">
        <v>9</v>
      </c>
      <c r="J18" s="139"/>
      <c r="K18" s="53"/>
      <c r="L18" s="60"/>
    </row>
    <row r="19" spans="1:12" s="3" customFormat="1" ht="13.5" customHeight="1">
      <c r="A19" s="481" t="s">
        <v>2175</v>
      </c>
      <c r="B19" s="482"/>
      <c r="C19" s="482"/>
      <c r="D19" s="482"/>
      <c r="E19" s="482"/>
      <c r="F19" s="482"/>
      <c r="G19" s="482"/>
      <c r="H19" s="482"/>
      <c r="I19" s="4">
        <v>10</v>
      </c>
      <c r="J19" s="139"/>
      <c r="K19" s="53"/>
      <c r="L19" s="60"/>
    </row>
    <row r="20" spans="1:12" s="3" customFormat="1" ht="13.5" customHeight="1">
      <c r="A20" s="481" t="s">
        <v>2176</v>
      </c>
      <c r="B20" s="482"/>
      <c r="C20" s="482"/>
      <c r="D20" s="482"/>
      <c r="E20" s="482"/>
      <c r="F20" s="482"/>
      <c r="G20" s="482"/>
      <c r="H20" s="482"/>
      <c r="I20" s="4">
        <v>11</v>
      </c>
      <c r="J20" s="139"/>
      <c r="K20" s="53"/>
      <c r="L20" s="60"/>
    </row>
    <row r="21" spans="1:12" s="3" customFormat="1" ht="13.5" customHeight="1">
      <c r="A21" s="481" t="s">
        <v>2124</v>
      </c>
      <c r="B21" s="482"/>
      <c r="C21" s="482"/>
      <c r="D21" s="482"/>
      <c r="E21" s="482"/>
      <c r="F21" s="482"/>
      <c r="G21" s="482"/>
      <c r="H21" s="482"/>
      <c r="I21" s="4">
        <v>12</v>
      </c>
      <c r="J21" s="139"/>
      <c r="K21" s="53"/>
      <c r="L21" s="60"/>
    </row>
    <row r="22" spans="1:12" s="3" customFormat="1" ht="13.5" customHeight="1">
      <c r="A22" s="503" t="s">
        <v>2547</v>
      </c>
      <c r="B22" s="504"/>
      <c r="C22" s="504"/>
      <c r="D22" s="504"/>
      <c r="E22" s="504"/>
      <c r="F22" s="504"/>
      <c r="G22" s="504"/>
      <c r="H22" s="504"/>
      <c r="I22" s="4">
        <v>13</v>
      </c>
      <c r="J22" s="139"/>
      <c r="K22" s="54">
        <f>SUM(K16:K21)</f>
        <v>0</v>
      </c>
      <c r="L22" s="59">
        <f>SUM(L16:L21)</f>
        <v>0</v>
      </c>
    </row>
    <row r="23" spans="1:12" s="3" customFormat="1" ht="24.75" customHeight="1">
      <c r="A23" s="503" t="s">
        <v>2625</v>
      </c>
      <c r="B23" s="594"/>
      <c r="C23" s="594"/>
      <c r="D23" s="594"/>
      <c r="E23" s="594"/>
      <c r="F23" s="594"/>
      <c r="G23" s="594"/>
      <c r="H23" s="595"/>
      <c r="I23" s="4">
        <v>14</v>
      </c>
      <c r="J23" s="139"/>
      <c r="K23" s="54">
        <f>IF(K15&gt;K22,K15-K22,0)</f>
        <v>0</v>
      </c>
      <c r="L23" s="59">
        <f>IF(L15&gt;L22,L15-L22,0)</f>
        <v>0</v>
      </c>
    </row>
    <row r="24" spans="1:12" s="3" customFormat="1" ht="24.75" customHeight="1">
      <c r="A24" s="519" t="s">
        <v>2626</v>
      </c>
      <c r="B24" s="596"/>
      <c r="C24" s="596"/>
      <c r="D24" s="596"/>
      <c r="E24" s="596"/>
      <c r="F24" s="596"/>
      <c r="G24" s="596"/>
      <c r="H24" s="597"/>
      <c r="I24" s="4">
        <v>15</v>
      </c>
      <c r="J24" s="139"/>
      <c r="K24" s="54">
        <f>IF(K22&gt;K15,K22-K15,0)</f>
        <v>0</v>
      </c>
      <c r="L24" s="59">
        <f>IF(L22&gt;L15,L22-L15,0)</f>
        <v>0</v>
      </c>
    </row>
    <row r="25" spans="1:12" s="3" customFormat="1" ht="13.5" customHeight="1">
      <c r="A25" s="575" t="s">
        <v>2325</v>
      </c>
      <c r="B25" s="576"/>
      <c r="C25" s="576"/>
      <c r="D25" s="576"/>
      <c r="E25" s="576"/>
      <c r="F25" s="576"/>
      <c r="G25" s="576"/>
      <c r="H25" s="576"/>
      <c r="I25" s="586"/>
      <c r="J25" s="586"/>
      <c r="K25" s="586"/>
      <c r="L25" s="587"/>
    </row>
    <row r="26" spans="1:12" s="3" customFormat="1" ht="13.5" customHeight="1">
      <c r="A26" s="481" t="s">
        <v>2658</v>
      </c>
      <c r="B26" s="482"/>
      <c r="C26" s="482"/>
      <c r="D26" s="482"/>
      <c r="E26" s="482"/>
      <c r="F26" s="482"/>
      <c r="G26" s="482"/>
      <c r="H26" s="482"/>
      <c r="I26" s="4">
        <v>16</v>
      </c>
      <c r="J26" s="139"/>
      <c r="K26" s="53"/>
      <c r="L26" s="60"/>
    </row>
    <row r="27" spans="1:12" s="3" customFormat="1" ht="13.5" customHeight="1">
      <c r="A27" s="481" t="s">
        <v>2590</v>
      </c>
      <c r="B27" s="482"/>
      <c r="C27" s="482"/>
      <c r="D27" s="482"/>
      <c r="E27" s="482"/>
      <c r="F27" s="482"/>
      <c r="G27" s="482"/>
      <c r="H27" s="482"/>
      <c r="I27" s="4">
        <v>17</v>
      </c>
      <c r="J27" s="139"/>
      <c r="K27" s="53"/>
      <c r="L27" s="60"/>
    </row>
    <row r="28" spans="1:12" s="3" customFormat="1" ht="13.5" customHeight="1">
      <c r="A28" s="487" t="s">
        <v>2197</v>
      </c>
      <c r="B28" s="488"/>
      <c r="C28" s="488"/>
      <c r="D28" s="488"/>
      <c r="E28" s="488"/>
      <c r="F28" s="488"/>
      <c r="G28" s="488"/>
      <c r="H28" s="488"/>
      <c r="I28" s="4">
        <v>18</v>
      </c>
      <c r="J28" s="139"/>
      <c r="K28" s="53"/>
      <c r="L28" s="60"/>
    </row>
    <row r="29" spans="1:12" s="3" customFormat="1" ht="13.5" customHeight="1">
      <c r="A29" s="487" t="s">
        <v>2242</v>
      </c>
      <c r="B29" s="488"/>
      <c r="C29" s="488"/>
      <c r="D29" s="488"/>
      <c r="E29" s="488"/>
      <c r="F29" s="488"/>
      <c r="G29" s="488"/>
      <c r="H29" s="488"/>
      <c r="I29" s="4">
        <v>19</v>
      </c>
      <c r="J29" s="139"/>
      <c r="K29" s="53"/>
      <c r="L29" s="60"/>
    </row>
    <row r="30" spans="1:12" s="3" customFormat="1" ht="13.5" customHeight="1">
      <c r="A30" s="481" t="s">
        <v>2516</v>
      </c>
      <c r="B30" s="482"/>
      <c r="C30" s="482"/>
      <c r="D30" s="482"/>
      <c r="E30" s="482"/>
      <c r="F30" s="482"/>
      <c r="G30" s="482"/>
      <c r="H30" s="482"/>
      <c r="I30" s="4">
        <v>20</v>
      </c>
      <c r="J30" s="139"/>
      <c r="K30" s="53"/>
      <c r="L30" s="60"/>
    </row>
    <row r="31" spans="1:12" s="3" customFormat="1" ht="13.5" customHeight="1">
      <c r="A31" s="503" t="s">
        <v>2588</v>
      </c>
      <c r="B31" s="504"/>
      <c r="C31" s="504"/>
      <c r="D31" s="504"/>
      <c r="E31" s="504"/>
      <c r="F31" s="504"/>
      <c r="G31" s="504"/>
      <c r="H31" s="504"/>
      <c r="I31" s="4">
        <v>21</v>
      </c>
      <c r="J31" s="139"/>
      <c r="K31" s="54">
        <f>SUM(K26:K30)</f>
        <v>0</v>
      </c>
      <c r="L31" s="59">
        <f>SUM(L26:L30)</f>
        <v>0</v>
      </c>
    </row>
    <row r="32" spans="1:12" s="3" customFormat="1" ht="13.5" customHeight="1">
      <c r="A32" s="481" t="s">
        <v>2643</v>
      </c>
      <c r="B32" s="482"/>
      <c r="C32" s="482"/>
      <c r="D32" s="482"/>
      <c r="E32" s="482"/>
      <c r="F32" s="482"/>
      <c r="G32" s="482"/>
      <c r="H32" s="482"/>
      <c r="I32" s="4">
        <v>22</v>
      </c>
      <c r="J32" s="139"/>
      <c r="K32" s="53"/>
      <c r="L32" s="60"/>
    </row>
    <row r="33" spans="1:12" s="3" customFormat="1" ht="13.5" customHeight="1">
      <c r="A33" s="481" t="s">
        <v>2669</v>
      </c>
      <c r="B33" s="482"/>
      <c r="C33" s="482"/>
      <c r="D33" s="482"/>
      <c r="E33" s="482"/>
      <c r="F33" s="482"/>
      <c r="G33" s="482"/>
      <c r="H33" s="482"/>
      <c r="I33" s="4">
        <v>23</v>
      </c>
      <c r="J33" s="139"/>
      <c r="K33" s="53"/>
      <c r="L33" s="60"/>
    </row>
    <row r="34" spans="1:12" s="3" customFormat="1" ht="13.5" customHeight="1">
      <c r="A34" s="481" t="s">
        <v>2509</v>
      </c>
      <c r="B34" s="482"/>
      <c r="C34" s="482"/>
      <c r="D34" s="482"/>
      <c r="E34" s="482"/>
      <c r="F34" s="482"/>
      <c r="G34" s="482"/>
      <c r="H34" s="482"/>
      <c r="I34" s="4">
        <v>24</v>
      </c>
      <c r="J34" s="139"/>
      <c r="K34" s="53"/>
      <c r="L34" s="60"/>
    </row>
    <row r="35" spans="1:12" s="3" customFormat="1" ht="13.5" customHeight="1">
      <c r="A35" s="503" t="s">
        <v>2573</v>
      </c>
      <c r="B35" s="504"/>
      <c r="C35" s="504"/>
      <c r="D35" s="504"/>
      <c r="E35" s="504"/>
      <c r="F35" s="504"/>
      <c r="G35" s="504"/>
      <c r="H35" s="504"/>
      <c r="I35" s="4">
        <v>25</v>
      </c>
      <c r="J35" s="139"/>
      <c r="K35" s="54">
        <f>SUM(K32:K34)</f>
        <v>0</v>
      </c>
      <c r="L35" s="59">
        <f>SUM(L32:L34)</f>
        <v>0</v>
      </c>
    </row>
    <row r="36" spans="1:12" s="3" customFormat="1" ht="24.75" customHeight="1">
      <c r="A36" s="503" t="s">
        <v>2654</v>
      </c>
      <c r="B36" s="504"/>
      <c r="C36" s="504"/>
      <c r="D36" s="504"/>
      <c r="E36" s="504"/>
      <c r="F36" s="504"/>
      <c r="G36" s="504"/>
      <c r="H36" s="504"/>
      <c r="I36" s="4">
        <v>26</v>
      </c>
      <c r="J36" s="139"/>
      <c r="K36" s="54">
        <f>IF(K31&gt;K35,K31-K35,0)</f>
        <v>0</v>
      </c>
      <c r="L36" s="59">
        <f>IF(L31&gt;L35,L31-L35,0)</f>
        <v>0</v>
      </c>
    </row>
    <row r="37" spans="1:12" s="3" customFormat="1" ht="24.75" customHeight="1">
      <c r="A37" s="503" t="s">
        <v>2656</v>
      </c>
      <c r="B37" s="504"/>
      <c r="C37" s="504"/>
      <c r="D37" s="504"/>
      <c r="E37" s="504"/>
      <c r="F37" s="504"/>
      <c r="G37" s="504"/>
      <c r="H37" s="504"/>
      <c r="I37" s="4">
        <v>27</v>
      </c>
      <c r="J37" s="139"/>
      <c r="K37" s="54">
        <f>IF(K35&gt;K31,K35-K31,0)</f>
        <v>0</v>
      </c>
      <c r="L37" s="59">
        <f>IF(L35&gt;L31,L35-L31,0)</f>
        <v>0</v>
      </c>
    </row>
    <row r="38" spans="1:12" s="3" customFormat="1" ht="13.5" customHeight="1">
      <c r="A38" s="575" t="s">
        <v>2300</v>
      </c>
      <c r="B38" s="576"/>
      <c r="C38" s="576"/>
      <c r="D38" s="576"/>
      <c r="E38" s="576"/>
      <c r="F38" s="576"/>
      <c r="G38" s="576"/>
      <c r="H38" s="576"/>
      <c r="I38" s="586">
        <v>0</v>
      </c>
      <c r="J38" s="586"/>
      <c r="K38" s="586"/>
      <c r="L38" s="587"/>
    </row>
    <row r="39" spans="1:12" s="3" customFormat="1" ht="13.5" customHeight="1">
      <c r="A39" s="481" t="s">
        <v>2667</v>
      </c>
      <c r="B39" s="482"/>
      <c r="C39" s="482"/>
      <c r="D39" s="482"/>
      <c r="E39" s="482"/>
      <c r="F39" s="482"/>
      <c r="G39" s="482"/>
      <c r="H39" s="482"/>
      <c r="I39" s="4">
        <v>28</v>
      </c>
      <c r="J39" s="139"/>
      <c r="K39" s="53"/>
      <c r="L39" s="60"/>
    </row>
    <row r="40" spans="1:12" s="3" customFormat="1" ht="13.5" customHeight="1">
      <c r="A40" s="481" t="s">
        <v>2652</v>
      </c>
      <c r="B40" s="482"/>
      <c r="C40" s="482"/>
      <c r="D40" s="482"/>
      <c r="E40" s="482"/>
      <c r="F40" s="482"/>
      <c r="G40" s="482"/>
      <c r="H40" s="482"/>
      <c r="I40" s="4">
        <v>29</v>
      </c>
      <c r="J40" s="139"/>
      <c r="K40" s="53"/>
      <c r="L40" s="60"/>
    </row>
    <row r="41" spans="1:12" s="3" customFormat="1" ht="13.5" customHeight="1">
      <c r="A41" s="481" t="s">
        <v>2031</v>
      </c>
      <c r="B41" s="482"/>
      <c r="C41" s="482"/>
      <c r="D41" s="482"/>
      <c r="E41" s="482"/>
      <c r="F41" s="482"/>
      <c r="G41" s="482"/>
      <c r="H41" s="482"/>
      <c r="I41" s="4">
        <v>30</v>
      </c>
      <c r="J41" s="139"/>
      <c r="K41" s="53"/>
      <c r="L41" s="60"/>
    </row>
    <row r="42" spans="1:12" s="3" customFormat="1" ht="13.5" customHeight="1">
      <c r="A42" s="503" t="s">
        <v>2563</v>
      </c>
      <c r="B42" s="504"/>
      <c r="C42" s="504"/>
      <c r="D42" s="504"/>
      <c r="E42" s="504"/>
      <c r="F42" s="504"/>
      <c r="G42" s="504"/>
      <c r="H42" s="504"/>
      <c r="I42" s="4">
        <v>31</v>
      </c>
      <c r="J42" s="139"/>
      <c r="K42" s="54">
        <f>SUM(K39:K41)</f>
        <v>0</v>
      </c>
      <c r="L42" s="59">
        <f>SUM(L39:L41)</f>
        <v>0</v>
      </c>
    </row>
    <row r="43" spans="1:12" s="3" customFormat="1" ht="13.5" customHeight="1">
      <c r="A43" s="481" t="s">
        <v>2523</v>
      </c>
      <c r="B43" s="482"/>
      <c r="C43" s="482"/>
      <c r="D43" s="482"/>
      <c r="E43" s="482"/>
      <c r="F43" s="482"/>
      <c r="G43" s="482"/>
      <c r="H43" s="482"/>
      <c r="I43" s="4">
        <v>32</v>
      </c>
      <c r="J43" s="139"/>
      <c r="K43" s="53"/>
      <c r="L43" s="60"/>
    </row>
    <row r="44" spans="1:12" s="3" customFormat="1" ht="13.5" customHeight="1">
      <c r="A44" s="481" t="s">
        <v>2308</v>
      </c>
      <c r="B44" s="482"/>
      <c r="C44" s="482"/>
      <c r="D44" s="482"/>
      <c r="E44" s="482"/>
      <c r="F44" s="482"/>
      <c r="G44" s="482"/>
      <c r="H44" s="482"/>
      <c r="I44" s="4">
        <v>33</v>
      </c>
      <c r="J44" s="139"/>
      <c r="K44" s="53"/>
      <c r="L44" s="60"/>
    </row>
    <row r="45" spans="1:12" s="3" customFormat="1" ht="13.5" customHeight="1">
      <c r="A45" s="481" t="s">
        <v>2309</v>
      </c>
      <c r="B45" s="482"/>
      <c r="C45" s="482"/>
      <c r="D45" s="482"/>
      <c r="E45" s="482"/>
      <c r="F45" s="482"/>
      <c r="G45" s="482"/>
      <c r="H45" s="482"/>
      <c r="I45" s="4">
        <v>34</v>
      </c>
      <c r="J45" s="139"/>
      <c r="K45" s="53"/>
      <c r="L45" s="60"/>
    </row>
    <row r="46" spans="1:12" s="3" customFormat="1" ht="13.5" customHeight="1">
      <c r="A46" s="481" t="s">
        <v>2387</v>
      </c>
      <c r="B46" s="482"/>
      <c r="C46" s="482"/>
      <c r="D46" s="482"/>
      <c r="E46" s="482"/>
      <c r="F46" s="482"/>
      <c r="G46" s="482"/>
      <c r="H46" s="482"/>
      <c r="I46" s="4">
        <v>35</v>
      </c>
      <c r="J46" s="139"/>
      <c r="K46" s="53"/>
      <c r="L46" s="60"/>
    </row>
    <row r="47" spans="1:12" s="3" customFormat="1" ht="13.5" customHeight="1">
      <c r="A47" s="481" t="s">
        <v>2460</v>
      </c>
      <c r="B47" s="482"/>
      <c r="C47" s="482"/>
      <c r="D47" s="482"/>
      <c r="E47" s="482"/>
      <c r="F47" s="482"/>
      <c r="G47" s="482"/>
      <c r="H47" s="482"/>
      <c r="I47" s="4">
        <v>36</v>
      </c>
      <c r="J47" s="139"/>
      <c r="K47" s="53"/>
      <c r="L47" s="60"/>
    </row>
    <row r="48" spans="1:12" s="3" customFormat="1" ht="13.5" customHeight="1">
      <c r="A48" s="503" t="s">
        <v>2565</v>
      </c>
      <c r="B48" s="504"/>
      <c r="C48" s="504"/>
      <c r="D48" s="504"/>
      <c r="E48" s="504"/>
      <c r="F48" s="504"/>
      <c r="G48" s="504"/>
      <c r="H48" s="504"/>
      <c r="I48" s="4">
        <v>37</v>
      </c>
      <c r="J48" s="139"/>
      <c r="K48" s="54">
        <f>SUM(K43:K47)</f>
        <v>0</v>
      </c>
      <c r="L48" s="59">
        <f>SUM(L43:L47)</f>
        <v>0</v>
      </c>
    </row>
    <row r="49" spans="1:12" s="3" customFormat="1" ht="24.75" customHeight="1">
      <c r="A49" s="503" t="s">
        <v>2637</v>
      </c>
      <c r="B49" s="504"/>
      <c r="C49" s="504"/>
      <c r="D49" s="504"/>
      <c r="E49" s="504"/>
      <c r="F49" s="504"/>
      <c r="G49" s="504"/>
      <c r="H49" s="504"/>
      <c r="I49" s="4">
        <v>38</v>
      </c>
      <c r="J49" s="139"/>
      <c r="K49" s="54">
        <f>IF(K42&gt;K48,K42-K48,0)</f>
        <v>0</v>
      </c>
      <c r="L49" s="59">
        <f>IF(L42&gt;L48,L42-L48,0)</f>
        <v>0</v>
      </c>
    </row>
    <row r="50" spans="1:12" s="3" customFormat="1" ht="24.75" customHeight="1">
      <c r="A50" s="503" t="s">
        <v>2639</v>
      </c>
      <c r="B50" s="504"/>
      <c r="C50" s="504"/>
      <c r="D50" s="504"/>
      <c r="E50" s="504"/>
      <c r="F50" s="504"/>
      <c r="G50" s="504"/>
      <c r="H50" s="504"/>
      <c r="I50" s="4">
        <v>39</v>
      </c>
      <c r="J50" s="139"/>
      <c r="K50" s="54">
        <f>IF(K48&gt;K42,K48-K42,0)</f>
        <v>0</v>
      </c>
      <c r="L50" s="59">
        <f>IF(L48&gt;L42,L48-L42,0)</f>
        <v>0</v>
      </c>
    </row>
    <row r="51" spans="1:12" s="3" customFormat="1" ht="13.5" customHeight="1">
      <c r="A51" s="503" t="s">
        <v>2583</v>
      </c>
      <c r="B51" s="504"/>
      <c r="C51" s="504"/>
      <c r="D51" s="504"/>
      <c r="E51" s="504"/>
      <c r="F51" s="504"/>
      <c r="G51" s="504"/>
      <c r="H51" s="504"/>
      <c r="I51" s="4">
        <v>40</v>
      </c>
      <c r="J51" s="139"/>
      <c r="K51" s="54">
        <f>IF(K23-K24+K36-K37+K49-K50&gt;0,K23-K24+K36-K37+K49-K50,0)</f>
        <v>0</v>
      </c>
      <c r="L51" s="59">
        <f>IF(L23-L24+L36-L37+L49-L50&gt;0,L23-L24+L36-L37+L49-L50,0)</f>
        <v>0</v>
      </c>
    </row>
    <row r="52" spans="1:12" s="3" customFormat="1" ht="13.5" customHeight="1">
      <c r="A52" s="503" t="s">
        <v>2585</v>
      </c>
      <c r="B52" s="504"/>
      <c r="C52" s="504"/>
      <c r="D52" s="504"/>
      <c r="E52" s="504"/>
      <c r="F52" s="504"/>
      <c r="G52" s="504"/>
      <c r="H52" s="504"/>
      <c r="I52" s="4">
        <v>41</v>
      </c>
      <c r="J52" s="139"/>
      <c r="K52" s="54">
        <f>IF(K24-K23+K37-K36+K50-K49&gt;0,K24-K23+K37-K36+K50-K49,0)</f>
        <v>0</v>
      </c>
      <c r="L52" s="59">
        <f>IF(L24-L23+L37-L36+L50-L49&gt;0,L24-L23+L37-L36+L50-L49,0)</f>
        <v>0</v>
      </c>
    </row>
    <row r="53" spans="1:12" s="3" customFormat="1" ht="13.5" customHeight="1">
      <c r="A53" s="503" t="s">
        <v>2403</v>
      </c>
      <c r="B53" s="504"/>
      <c r="C53" s="504"/>
      <c r="D53" s="504"/>
      <c r="E53" s="504"/>
      <c r="F53" s="504"/>
      <c r="G53" s="504"/>
      <c r="H53" s="504"/>
      <c r="I53" s="4">
        <v>42</v>
      </c>
      <c r="J53" s="139"/>
      <c r="K53" s="53"/>
      <c r="L53" s="60"/>
    </row>
    <row r="54" spans="1:12" s="3" customFormat="1" ht="13.5" customHeight="1">
      <c r="A54" s="503" t="s">
        <v>2302</v>
      </c>
      <c r="B54" s="504"/>
      <c r="C54" s="504"/>
      <c r="D54" s="504"/>
      <c r="E54" s="504"/>
      <c r="F54" s="504"/>
      <c r="G54" s="504"/>
      <c r="H54" s="504"/>
      <c r="I54" s="4">
        <v>43</v>
      </c>
      <c r="J54" s="139"/>
      <c r="K54" s="53"/>
      <c r="L54" s="60"/>
    </row>
    <row r="55" spans="1:12" s="3" customFormat="1" ht="13.5" customHeight="1">
      <c r="A55" s="503" t="s">
        <v>2288</v>
      </c>
      <c r="B55" s="504"/>
      <c r="C55" s="504"/>
      <c r="D55" s="504"/>
      <c r="E55" s="504"/>
      <c r="F55" s="504"/>
      <c r="G55" s="504"/>
      <c r="H55" s="504"/>
      <c r="I55" s="4">
        <v>44</v>
      </c>
      <c r="J55" s="139"/>
      <c r="K55" s="53"/>
      <c r="L55" s="60"/>
    </row>
    <row r="56" spans="1:12" s="3" customFormat="1" ht="13.5" customHeight="1">
      <c r="A56" s="519" t="s">
        <v>2374</v>
      </c>
      <c r="B56" s="520"/>
      <c r="C56" s="520"/>
      <c r="D56" s="520"/>
      <c r="E56" s="520"/>
      <c r="F56" s="520"/>
      <c r="G56" s="520"/>
      <c r="H56" s="520"/>
      <c r="I56" s="15">
        <v>45</v>
      </c>
      <c r="J56" s="140"/>
      <c r="K56" s="55">
        <f>K53+K54-K55</f>
        <v>0</v>
      </c>
      <c r="L56" s="71">
        <f>L53+L54-L55</f>
        <v>0</v>
      </c>
    </row>
    <row r="57" ht="12.75" customHeight="1">
      <c r="A57" s="16" t="s">
        <v>2430</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Katarina Radić</cp:lastModifiedBy>
  <cp:lastPrinted>2014-01-24T08:56:05Z</cp:lastPrinted>
  <dcterms:created xsi:type="dcterms:W3CDTF">2008-10-17T11:51:54Z</dcterms:created>
  <dcterms:modified xsi:type="dcterms:W3CDTF">2015-06-24T07:28:52Z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